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Kryci list" sheetId="1" r:id="rId1"/>
    <sheet name="Rekapitulacia" sheetId="2" r:id="rId2"/>
    <sheet name="Prehlad" sheetId="3" r:id="rId3"/>
  </sheets>
  <definedNames>
    <definedName name="Excel_BuiltIn__FilterDatabase">#N/A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Excel_BuiltIn_Print_Area_6">#REF!</definedName>
    <definedName name="Excel_BuiltIn_Print_Titles_6">#REF!</definedName>
    <definedName name="fakt1R">#REF!</definedName>
    <definedName name="fakt1R_1">"$protokol.$#ref!$#ref!"</definedName>
    <definedName name="fakt1R_2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list'!$A$1:$M$28</definedName>
    <definedName name="_xlnm.Print_Area" localSheetId="2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<sst xmlns="http://schemas.openxmlformats.org/spreadsheetml/2006/main" count="1028" uniqueCount="446">
  <si>
    <t>V module</t>
  </si>
  <si>
    <t>Hlavička1</t>
  </si>
  <si>
    <t>Mena</t>
  </si>
  <si>
    <t>Hlavička2</t>
  </si>
  <si>
    <t>Obdobie</t>
  </si>
  <si>
    <t xml:space="preserve"> Stavba : Obec Slopná</t>
  </si>
  <si>
    <t>Miesto: Slopná</t>
  </si>
  <si>
    <t xml:space="preserve">Rozpočet: </t>
  </si>
  <si>
    <t>Rozpočet</t>
  </si>
  <si>
    <t>Krycí list rozpočtu v</t>
  </si>
  <si>
    <t>EUR</t>
  </si>
  <si>
    <t xml:space="preserve"> Objekt : Budovanie vodozádržných opatrení</t>
  </si>
  <si>
    <t xml:space="preserve">JKSO : </t>
  </si>
  <si>
    <t xml:space="preserve">Spracoval: </t>
  </si>
  <si>
    <t>Čerpanie</t>
  </si>
  <si>
    <t>Krycí list splátky v</t>
  </si>
  <si>
    <t>za obdobie</t>
  </si>
  <si>
    <t>Mesiac 2015</t>
  </si>
  <si>
    <t xml:space="preserve"> </t>
  </si>
  <si>
    <t xml:space="preserve">Zmluva č.: </t>
  </si>
  <si>
    <t>VK</t>
  </si>
  <si>
    <t>Krycí list výrobnej kalkulácie v</t>
  </si>
  <si>
    <t xml:space="preserve"> Odberateľ:</t>
  </si>
  <si>
    <t xml:space="preserve">Obec Slopná </t>
  </si>
  <si>
    <t>01821</t>
  </si>
  <si>
    <t>Slopná 159</t>
  </si>
  <si>
    <t>IČO:</t>
  </si>
  <si>
    <t>00692361</t>
  </si>
  <si>
    <t>DIČ: 2020693972</t>
  </si>
  <si>
    <t xml:space="preserve">IČ DPH: </t>
  </si>
  <si>
    <t>VF</t>
  </si>
  <si>
    <t xml:space="preserve"> Dodávateľ:</t>
  </si>
  <si>
    <t>DIČ:</t>
  </si>
  <si>
    <t>IČ DPH:</t>
  </si>
  <si>
    <t>OP</t>
  </si>
  <si>
    <t>Krycí list OP v</t>
  </si>
  <si>
    <t xml:space="preserve"> Projektant:</t>
  </si>
  <si>
    <t xml:space="preserve">Jaroslav Farský - VPK - PROJEKCIA </t>
  </si>
  <si>
    <t>01701</t>
  </si>
  <si>
    <t>Považská Bystrica</t>
  </si>
  <si>
    <t>40709809</t>
  </si>
  <si>
    <t xml:space="preserve">DIČ: 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</si>
  <si>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</si>
  <si>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</si>
  <si>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</si>
  <si>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</si>
  <si>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</si>
  <si>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</si>
  <si>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</si>
  <si>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</si>
  <si>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</si>
  <si>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</si>
  <si>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</si>
  <si>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</si>
  <si>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</si>
  <si>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</si>
  <si>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</si>
  <si>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</si>
  <si>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</si>
  <si>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</si>
  <si>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</si>
  <si>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</si>
  <si>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</si>
  <si>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</si>
  <si>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</si>
  <si>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</si>
  <si>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</si>
  <si>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</si>
  <si>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</si>
  <si>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</si>
  <si>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</si>
  <si>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</si>
  <si>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</si>
  <si>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</si>
  <si>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</si>
  <si>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</si>
  <si>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</si>
  <si>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</si>
  <si>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</si>
  <si>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</si>
  <si>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</si>
  <si>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</si>
  <si>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</si>
  <si>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</si>
  <si>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Obec Slopná </t>
  </si>
  <si>
    <t xml:space="preserve">Projektant: Jaroslav Farský - VPK - PROJEKCIA </t>
  </si>
  <si>
    <t>Rekapitulácia rozpočtu v</t>
  </si>
  <si>
    <t xml:space="preserve">Dodávateľ: </t>
  </si>
  <si>
    <t>Rekapitulácia splátky v</t>
  </si>
  <si>
    <t>Rekapitulácia výrobnej kalkulácie v</t>
  </si>
  <si>
    <t>Stavba : Obec Slopná</t>
  </si>
  <si>
    <t>Objekt : Budovanie vodozádržných opatrení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</si>
  <si>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</si>
  <si>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</si>
  <si>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</si>
  <si>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</si>
  <si>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</si>
  <si>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</si>
  <si>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</si>
  <si>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</si>
  <si>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1 - ZEMNE PRÁCE</t>
  </si>
  <si>
    <t>2 - ZÁKLADY</t>
  </si>
  <si>
    <t>3 - ZVISLÉ A KOMPLETNÉ KONŠTRUKCIE</t>
  </si>
  <si>
    <t>4 - VODOROVNÉ KONŠTRUKCIE</t>
  </si>
  <si>
    <t>5 - KOMUNIKÁCIE</t>
  </si>
  <si>
    <t>8 - RÚROVÉ VEDENIA</t>
  </si>
  <si>
    <t>9 - OSTATNÉ KONŠTRUKCIE A PRÁCE</t>
  </si>
  <si>
    <t xml:space="preserve">PRÁCE A DODÁVKY HSV  spolu: </t>
  </si>
  <si>
    <t>711 - Izolácie proti vode a vlhkosti</t>
  </si>
  <si>
    <t>PRÁCE A DODÁVKY PSV</t>
  </si>
  <si>
    <t>Za rozpočet celkom:</t>
  </si>
  <si>
    <t>721 - Vnútorná kanalizácia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</si>
  <si>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</si>
  <si>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</si>
  <si>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</si>
  <si>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</si>
  <si>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</si>
  <si>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</si>
  <si>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</si>
  <si>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</si>
  <si>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</si>
  <si>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</si>
  <si>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</si>
  <si>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</si>
  <si>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</si>
  <si>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</si>
  <si>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</si>
  <si>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</si>
  <si>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</si>
  <si>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</si>
  <si>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</si>
  <si>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</si>
  <si>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</si>
  <si>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</si>
  <si>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</si>
  <si>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</si>
  <si>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</si>
  <si>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</si>
  <si>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</si>
  <si>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</si>
  <si>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</si>
  <si>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</si>
  <si>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</si>
  <si>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</si>
  <si>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</si>
  <si>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</si>
  <si>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</si>
  <si>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</si>
  <si>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HSV</t>
  </si>
  <si>
    <t xml:space="preserve">    1  </t>
  </si>
  <si>
    <t>271</t>
  </si>
  <si>
    <t>110011020</t>
  </si>
  <si>
    <t>Vytýčenie trasy cesty, vodovodu, plynovodu, elektriky vo svahu</t>
  </si>
  <si>
    <t>km</t>
  </si>
  <si>
    <t xml:space="preserve">                    </t>
  </si>
  <si>
    <t>45.11.21</t>
  </si>
  <si>
    <t>1</t>
  </si>
  <si>
    <t xml:space="preserve">    2  </t>
  </si>
  <si>
    <t>002</t>
  </si>
  <si>
    <t>113152112</t>
  </si>
  <si>
    <t>Odstránenie podkladov spevnených plôch z mechanicky spevneného kameniva</t>
  </si>
  <si>
    <t>m3</t>
  </si>
  <si>
    <t>11315-2112</t>
  </si>
  <si>
    <t>45.11.11</t>
  </si>
  <si>
    <t xml:space="preserve">    3  </t>
  </si>
  <si>
    <t>272</t>
  </si>
  <si>
    <t>121101102</t>
  </si>
  <si>
    <t>Odstránenie ornice s premiestnením do 100 m</t>
  </si>
  <si>
    <t>12110-1102</t>
  </si>
  <si>
    <t xml:space="preserve">    4  </t>
  </si>
  <si>
    <t>001</t>
  </si>
  <si>
    <t>131201102</t>
  </si>
  <si>
    <t>Hĺbenie jám nezapaž. v horn. tr. 3 nad 100 do 1 000 m3</t>
  </si>
  <si>
    <t>13120-1102</t>
  </si>
  <si>
    <t xml:space="preserve">    5  </t>
  </si>
  <si>
    <t>132201101</t>
  </si>
  <si>
    <t>Hĺbenie rýh šírka do 60 cm v horn. tr. 3 do 100 m3</t>
  </si>
  <si>
    <t>13220-1101</t>
  </si>
  <si>
    <t xml:space="preserve">    6  </t>
  </si>
  <si>
    <t>141702101</t>
  </si>
  <si>
    <t>Pretláčanie rúr v hor. tr. 1-4 priem. do 200 mm</t>
  </si>
  <si>
    <t>m</t>
  </si>
  <si>
    <t>14170-2101</t>
  </si>
  <si>
    <t xml:space="preserve">    7  </t>
  </si>
  <si>
    <t>162501101</t>
  </si>
  <si>
    <t>Vodorovné premiestnenie výkopu do 2500 m horn. tr. 1-4</t>
  </si>
  <si>
    <t>16250-1101</t>
  </si>
  <si>
    <t>45.11.24</t>
  </si>
  <si>
    <t xml:space="preserve">    8  </t>
  </si>
  <si>
    <t>174101101</t>
  </si>
  <si>
    <t>Zásyp zhutnený jám, rýh, šachiet alebo okolo objektu</t>
  </si>
  <si>
    <t>17410-1101</t>
  </si>
  <si>
    <t>obsyp štrkom, pieskom a zeminou</t>
  </si>
  <si>
    <t>b</t>
  </si>
  <si>
    <t xml:space="preserve">    9  </t>
  </si>
  <si>
    <t>MAT</t>
  </si>
  <si>
    <t>5815A0109</t>
  </si>
  <si>
    <t>Piesok kopaný zásypový</t>
  </si>
  <si>
    <t>t</t>
  </si>
  <si>
    <t xml:space="preserve">  .  .  </t>
  </si>
  <si>
    <t>2</t>
  </si>
  <si>
    <t xml:space="preserve">   10  </t>
  </si>
  <si>
    <t>583336200</t>
  </si>
  <si>
    <t>Kamenivo ťažené hrubé 4-8</t>
  </si>
  <si>
    <t>14.21.12</t>
  </si>
  <si>
    <t xml:space="preserve">   11  </t>
  </si>
  <si>
    <t>583433070</t>
  </si>
  <si>
    <t>Kamenivo drvené hrubé 8-16 N1</t>
  </si>
  <si>
    <t xml:space="preserve">   12  </t>
  </si>
  <si>
    <t>175101101</t>
  </si>
  <si>
    <t>Obsyp potrubia bez prehodenia sypaniny</t>
  </si>
  <si>
    <t>17510-1101</t>
  </si>
  <si>
    <t>obsyp štrkom a zeminou</t>
  </si>
  <si>
    <t xml:space="preserve">   13  </t>
  </si>
  <si>
    <t>180402111</t>
  </si>
  <si>
    <t>Založenie parkového trávnika výsevom v rovine</t>
  </si>
  <si>
    <t>m2</t>
  </si>
  <si>
    <t>18040-2111</t>
  </si>
  <si>
    <t xml:space="preserve">   14  </t>
  </si>
  <si>
    <t>005724000</t>
  </si>
  <si>
    <t>Zmes trávna parková sídlisková</t>
  </si>
  <si>
    <t>kg</t>
  </si>
  <si>
    <t>01.11.92</t>
  </si>
  <si>
    <t xml:space="preserve">   15  </t>
  </si>
  <si>
    <t>181301103</t>
  </si>
  <si>
    <t>Rozprestretie ornice, sklon do 1:5 do 500 m2 hr. do 20 cm</t>
  </si>
  <si>
    <t>18130-1103</t>
  </si>
  <si>
    <t xml:space="preserve">   16  </t>
  </si>
  <si>
    <t>312</t>
  </si>
  <si>
    <t>183104423</t>
  </si>
  <si>
    <t>Výkop jamky priemer 500 mm hl. 500 mm v zemine 3 zaburinenej</t>
  </si>
  <si>
    <t>kus</t>
  </si>
  <si>
    <t>18310-4423</t>
  </si>
  <si>
    <t>5</t>
  </si>
  <si>
    <t xml:space="preserve">   17  </t>
  </si>
  <si>
    <t>184004313</t>
  </si>
  <si>
    <t>Výsadba stromov v. nad 600 do 1500 mm do jamky priem. 500 mm hl. 500 mm</t>
  </si>
  <si>
    <t>18400-4313</t>
  </si>
  <si>
    <t xml:space="preserve">   18  </t>
  </si>
  <si>
    <t>026511080</t>
  </si>
  <si>
    <t>Stromček listnatý, ihličnatý</t>
  </si>
  <si>
    <t>01.12.21</t>
  </si>
  <si>
    <t>8</t>
  </si>
  <si>
    <t xml:space="preserve">   19  </t>
  </si>
  <si>
    <t>184004722</t>
  </si>
  <si>
    <t>Výsadba kríkov bez balu výška do 600 mm, do jamky priem. 350 mm hl. 350 mm</t>
  </si>
  <si>
    <t>18400-4722</t>
  </si>
  <si>
    <t xml:space="preserve">   20  </t>
  </si>
  <si>
    <t>026515170</t>
  </si>
  <si>
    <t>Krík (skalník, brečtan, drieň, hortenzia) a pod.  20-80 cm</t>
  </si>
  <si>
    <t xml:space="preserve">1 - ZEMNE PRÁCE  spolu: </t>
  </si>
  <si>
    <t xml:space="preserve">   21  </t>
  </si>
  <si>
    <t>289970111</t>
  </si>
  <si>
    <t>Vrstva z geotextílie Tatratex PP 300g/m2 prisypaním</t>
  </si>
  <si>
    <t>28997-0111</t>
  </si>
  <si>
    <t>45.25.21</t>
  </si>
  <si>
    <t>7</t>
  </si>
  <si>
    <t xml:space="preserve">2 - ZÁKLADY  spolu: </t>
  </si>
  <si>
    <t xml:space="preserve">   22  </t>
  </si>
  <si>
    <t>015</t>
  </si>
  <si>
    <t>331311112</t>
  </si>
  <si>
    <t>Osadenie palisád betónových jednotlivo zabetón. hranatých dĺžky prvku 600 mm</t>
  </si>
  <si>
    <t>33131-1112</t>
  </si>
  <si>
    <t>45.25.50</t>
  </si>
  <si>
    <t xml:space="preserve">   23  </t>
  </si>
  <si>
    <t>592282730</t>
  </si>
  <si>
    <t>Palisáda 60 18x18x60cm farba sivá</t>
  </si>
  <si>
    <t>26.61.11</t>
  </si>
  <si>
    <t xml:space="preserve">3 - ZVISLÉ A KOMPLETNÉ KONŠTRUKCIE  spolu: </t>
  </si>
  <si>
    <t xml:space="preserve">   24  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</si>
  <si>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</si>
  <si>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</si>
  <si>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</si>
  <si>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</si>
  <si>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</si>
  <si>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 xml:space="preserve">   25  </t>
  </si>
  <si>
    <t>221</t>
  </si>
  <si>
    <t>564231111</t>
  </si>
  <si>
    <t>Podklad zo štrkopiesku hr. 100 mm</t>
  </si>
  <si>
    <t>56423-1111</t>
  </si>
  <si>
    <t>45.23.11</t>
  </si>
  <si>
    <t xml:space="preserve">   26  </t>
  </si>
  <si>
    <t>564801111</t>
  </si>
  <si>
    <t>Podklad zo štrkopiesku hr. 30 mm</t>
  </si>
  <si>
    <t>56480-1111</t>
  </si>
  <si>
    <t xml:space="preserve">   27  </t>
  </si>
  <si>
    <t>564831111</t>
  </si>
  <si>
    <t>Podklad zo štrkodrte hr. 100 mm</t>
  </si>
  <si>
    <t>56483-1111</t>
  </si>
  <si>
    <t>2 vrstvy</t>
  </si>
  <si>
    <t xml:space="preserve">   28  </t>
  </si>
  <si>
    <t>564851111</t>
  </si>
  <si>
    <t>Podklad zo štrkodrte hr. 150 mm</t>
  </si>
  <si>
    <t>56485-1111</t>
  </si>
  <si>
    <t>pod vsakovací systém</t>
  </si>
  <si>
    <t xml:space="preserve">   29  </t>
  </si>
  <si>
    <t>564861111</t>
  </si>
  <si>
    <t>Podklad zo štrkodrte hr. 200 mm</t>
  </si>
  <si>
    <t>56486-1111</t>
  </si>
  <si>
    <t xml:space="preserve">   30  </t>
  </si>
  <si>
    <t>596214213</t>
  </si>
  <si>
    <t>Kladenie vegetačných dlaždíc pre chodcov hr. 80 mm nad 300 m2</t>
  </si>
  <si>
    <t>59621-4213</t>
  </si>
  <si>
    <t>45.23.12</t>
  </si>
  <si>
    <t xml:space="preserve">   31  </t>
  </si>
  <si>
    <t>592450500</t>
  </si>
  <si>
    <t>Dlažba zatrávňovacia 270x120x80mm (Best Akvabelis)</t>
  </si>
  <si>
    <t xml:space="preserve">   32  </t>
  </si>
  <si>
    <t>596314230</t>
  </si>
  <si>
    <t>Kladenie dosky textilnej 500x500x50 mm  na nopovú fóliu</t>
  </si>
  <si>
    <t>59631-4230</t>
  </si>
  <si>
    <t xml:space="preserve">   33  </t>
  </si>
  <si>
    <t>6315D5001</t>
  </si>
  <si>
    <t>Doska zo syntetického textilu 500x500mm hr.50mm - retenčná doska</t>
  </si>
  <si>
    <t xml:space="preserve">   34  </t>
  </si>
  <si>
    <t>597161111</t>
  </si>
  <si>
    <t>Rigol dláždený z lom. kameňa hr. 250 mm, škáry z cem. malty, lôžko z betónu tr. C 8/10</t>
  </si>
  <si>
    <t>59716-1111</t>
  </si>
  <si>
    <t xml:space="preserve">5 - KOMUNIKÁCIE  spolu: </t>
  </si>
  <si>
    <t xml:space="preserve">   35  </t>
  </si>
  <si>
    <t>894221316</t>
  </si>
  <si>
    <t>Šachty kanalizačné s kalovou nádržkou na dne šachty na stokách kruhových DN 1000</t>
  </si>
  <si>
    <t>89422-1316</t>
  </si>
  <si>
    <t>Sedimentačné a filtračné šachty</t>
  </si>
  <si>
    <t xml:space="preserve">   36  </t>
  </si>
  <si>
    <t>894803150</t>
  </si>
  <si>
    <t>Montáž vsakovacích blokov, recyklovateľný polypropylén, rozmer 1200x600x300 mm od 25 do 50 m3</t>
  </si>
  <si>
    <t>89480-3150</t>
  </si>
  <si>
    <t xml:space="preserve">   37  </t>
  </si>
  <si>
    <t>2865A9002</t>
  </si>
  <si>
    <t>Blok vsakovací 1200x600x300mm (Stormbox)</t>
  </si>
  <si>
    <t>25.21.22</t>
  </si>
  <si>
    <t xml:space="preserve">LF100000            </t>
  </si>
  <si>
    <t xml:space="preserve">   38  </t>
  </si>
  <si>
    <t>2865A9006</t>
  </si>
  <si>
    <t>Klip horizontálny spojovací 36x21,5mm (Stormklip)</t>
  </si>
  <si>
    <t xml:space="preserve">LF100800            </t>
  </si>
  <si>
    <t xml:space="preserve">   39  </t>
  </si>
  <si>
    <t>894803310</t>
  </si>
  <si>
    <t>Montáž vsakovacích blokov, recyklovateľný polypropylén, rozmer 1200x600x20mm do 10 m3</t>
  </si>
  <si>
    <t>89480-3310</t>
  </si>
  <si>
    <t xml:space="preserve">   40  </t>
  </si>
  <si>
    <t>2865A9015</t>
  </si>
  <si>
    <t>Podkladná doska 1200x600x20mm (Stormdno)</t>
  </si>
  <si>
    <t xml:space="preserve">LF105100            </t>
  </si>
  <si>
    <t xml:space="preserve">   41  </t>
  </si>
  <si>
    <t>895931111</t>
  </si>
  <si>
    <t>Vpusť kanalizačná uličná z betónu tr. C12/15 120/60 cm</t>
  </si>
  <si>
    <t xml:space="preserve">8 - RÚROVÉ VEDENIA  spolu: </t>
  </si>
  <si>
    <t xml:space="preserve">   42  </t>
  </si>
  <si>
    <t>914001111</t>
  </si>
  <si>
    <t>Osadenie zvislých cestných dopravných značiek na stĺpiky, konzoly alebo objekty</t>
  </si>
  <si>
    <t>91400-1111</t>
  </si>
  <si>
    <t xml:space="preserve">   43  </t>
  </si>
  <si>
    <t>404420306</t>
  </si>
  <si>
    <t>Značka dopravná B1 - B39 na Al podklade reflex. tr. 2 založ. Al okraj d 500</t>
  </si>
  <si>
    <t>31.50.24</t>
  </si>
  <si>
    <t>značka B26 - do7,5t</t>
  </si>
  <si>
    <t xml:space="preserve">   44  </t>
  </si>
  <si>
    <t>914511112</t>
  </si>
  <si>
    <t>Montáž stĺpika dopravných značiek dĺžky do 3,5 m s betónovým základom a pätkou</t>
  </si>
  <si>
    <t>91451-1112</t>
  </si>
  <si>
    <t xml:space="preserve">   45  </t>
  </si>
  <si>
    <t>404459610</t>
  </si>
  <si>
    <t>Stĺpik Al 60/5 hladký drážkový</t>
  </si>
  <si>
    <t xml:space="preserve">   46  </t>
  </si>
  <si>
    <t>916311123</t>
  </si>
  <si>
    <t>Osadenie cest. obrubníka bet. stojatého, lôžko betón tr. C 12/15 s bočnou oporou</t>
  </si>
  <si>
    <t>91631-1123</t>
  </si>
  <si>
    <t xml:space="preserve">   47  </t>
  </si>
  <si>
    <t>592174820</t>
  </si>
  <si>
    <t>Obrubník nájazdový OB 3 100x20x15cm</t>
  </si>
  <si>
    <t xml:space="preserve">   48  </t>
  </si>
  <si>
    <t>917762111</t>
  </si>
  <si>
    <t>Osad. chodník. obrubníka betón. ležatého s oporou do lôžka z betónu tr. C 12/15</t>
  </si>
  <si>
    <t>91776-2111</t>
  </si>
  <si>
    <t xml:space="preserve">   49  </t>
  </si>
  <si>
    <t>592174320</t>
  </si>
  <si>
    <t>Obrubník chodníkový  100x10x25 cm</t>
  </si>
  <si>
    <t xml:space="preserve">   50  </t>
  </si>
  <si>
    <t>918101111</t>
  </si>
  <si>
    <t>Lôžko pod obrubníky, krajníky, obruby z betónu tr. C 12/15</t>
  </si>
  <si>
    <t>91810-1111</t>
  </si>
  <si>
    <t xml:space="preserve">   51  </t>
  </si>
  <si>
    <t>919734105</t>
  </si>
  <si>
    <t>Rezanie stávajúceho živičného krytu alebo podkladu hr. nad 4 do 5 cm</t>
  </si>
  <si>
    <t>91973-4105</t>
  </si>
  <si>
    <t xml:space="preserve">   52  </t>
  </si>
  <si>
    <t>935113111</t>
  </si>
  <si>
    <t>Osadenie odvodňovacieho polymerbetónového žľabu s krycím roštom šírky do 200 mm</t>
  </si>
  <si>
    <t xml:space="preserve">   53  </t>
  </si>
  <si>
    <t>5927A1001</t>
  </si>
  <si>
    <t>Žľab univerzálny BGU-Z, SV G NW 200, č.0, bez spádu</t>
  </si>
  <si>
    <t xml:space="preserve">14700               </t>
  </si>
  <si>
    <t xml:space="preserve">   54  </t>
  </si>
  <si>
    <t>5927A1017</t>
  </si>
  <si>
    <t>Žľab univerzálny BGU-Z, SV G NW 200, č.0, dĺžka 500 mm, bez spádu</t>
  </si>
  <si>
    <t xml:space="preserve">14716               </t>
  </si>
  <si>
    <t xml:space="preserve">   55  </t>
  </si>
  <si>
    <t>5927A3405</t>
  </si>
  <si>
    <t>Rošt liatinový NW 200, 500/260/40, SW 18/215</t>
  </si>
  <si>
    <t>28.75.27</t>
  </si>
  <si>
    <t xml:space="preserve">10117               </t>
  </si>
  <si>
    <t xml:space="preserve">   56  </t>
  </si>
  <si>
    <t>013</t>
  </si>
  <si>
    <t>965042131</t>
  </si>
  <si>
    <t>Búr. podkl. betón alebo liat. asfalt hr. do 10 cm do 4 m2</t>
  </si>
  <si>
    <t>96504-2131</t>
  </si>
  <si>
    <t xml:space="preserve">   57  </t>
  </si>
  <si>
    <t>998222011</t>
  </si>
  <si>
    <t>Presun hmôt pre komunikácie, kryt z kameniva</t>
  </si>
  <si>
    <t>99822-2011</t>
  </si>
  <si>
    <t>45.23.14</t>
  </si>
  <si>
    <t xml:space="preserve">9 - OSTATNÉ KONŠTRUKCIE A PRÁCE  spolu: </t>
  </si>
  <si>
    <t xml:space="preserve">   58  </t>
  </si>
  <si>
    <t>711</t>
  </si>
  <si>
    <t>711131210</t>
  </si>
  <si>
    <t>Izolácia proti vlhkosti vodor. - nopová fólia</t>
  </si>
  <si>
    <t>I</t>
  </si>
  <si>
    <t>71113-1210</t>
  </si>
  <si>
    <t>45.22.20</t>
  </si>
  <si>
    <t xml:space="preserve">   59  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</si>
  <si>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</si>
  <si>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</si>
  <si>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</si>
  <si>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</si>
  <si>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 xml:space="preserve">   60  </t>
  </si>
  <si>
    <t>721</t>
  </si>
  <si>
    <t>721171113</t>
  </si>
  <si>
    <t>Potrubie kanal. z PVC-U rúr hrdlových odpadné D 200/4,9</t>
  </si>
  <si>
    <t>72117-1113</t>
  </si>
  <si>
    <t>45.33.20</t>
  </si>
  <si>
    <t>Odvodnenie prepadu</t>
  </si>
  <si>
    <t xml:space="preserve">   61  </t>
  </si>
  <si>
    <t>721171114</t>
  </si>
  <si>
    <t>Potrubie kanal. z PVC-U rúr hrdlových odpadné D 315/7,7</t>
  </si>
  <si>
    <t>72117-1114</t>
  </si>
  <si>
    <t xml:space="preserve">   62  </t>
  </si>
  <si>
    <t>998721201</t>
  </si>
  <si>
    <t>Presun hmôt pre vnút. kanalizáciu v objektoch výšky do 6 m</t>
  </si>
  <si>
    <t>99872-1201</t>
  </si>
  <si>
    <t>45.33.30</t>
  </si>
  <si>
    <t xml:space="preserve">721 - Vnútorná kanalizácia  spolu: </t>
  </si>
  <si>
    <t xml:space="preserve">PRÁCE A DODÁVKY PSV  spolu: </t>
  </si>
  <si>
    <t xml:space="preserve">Dňa: </t>
  </si>
  <si>
    <t xml:space="preserve">Dátum: 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</si>
</sst>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[$€-41B];[Red]\-#,##0.00\ [$€-41B]"/>
    <numFmt numFmtId="165" formatCode="#,##0&quot; Sk&quot;;[Red]\-#,##0&quot; Sk&quot;"/>
    <numFmt numFmtId="166" formatCode="\ #,##0&quot; Sk &quot;;\-#,##0&quot; Sk &quot;;&quot; - Sk &quot;;@\ "/>
    <numFmt numFmtId="167" formatCode="#,##0&quot;     &quot;"/>
    <numFmt numFmtId="168" formatCode="#,##0&quot; Sk&quot;"/>
    <numFmt numFmtId="169" formatCode="#,##0\ "/>
    <numFmt numFmtId="170" formatCode="#,##0.00000"/>
    <numFmt numFmtId="171" formatCode="#,##0.000"/>
    <numFmt numFmtId="172" formatCode="#,##0.0"/>
    <numFmt numFmtId="173" formatCode="#,##0.0000"/>
  </numFmts>
  <fonts count="42">
    <font>
      <sz val="10"/>
      <name val="Arial"/>
      <family val="0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8"/>
      <color indexed="17"/>
      <name val="Arial Narrow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vertical="center"/>
      <protection/>
    </xf>
    <xf numFmtId="0" fontId="0" fillId="0" borderId="0" applyFill="0" applyBorder="0">
      <alignment vertical="center"/>
      <protection/>
    </xf>
    <xf numFmtId="165" fontId="3" fillId="0" borderId="1">
      <alignment/>
      <protection/>
    </xf>
    <xf numFmtId="0" fontId="0" fillId="0" borderId="1" applyFill="0">
      <alignment/>
      <protection/>
    </xf>
    <xf numFmtId="166" fontId="0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2" applyNumberFormat="0" applyAlignment="0" applyProtection="0"/>
    <xf numFmtId="0" fontId="8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>
      <alignment/>
      <protection/>
    </xf>
    <xf numFmtId="0" fontId="33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6" applyNumberFormat="0" applyAlignment="0" applyProtection="0"/>
    <xf numFmtId="0" fontId="6" fillId="33" borderId="0" applyNumberFormat="0" applyBorder="0" applyAlignment="0" applyProtection="0"/>
    <xf numFmtId="0" fontId="16" fillId="13" borderId="2" applyNumberFormat="0" applyAlignment="0" applyProtection="0"/>
    <xf numFmtId="0" fontId="34" fillId="37" borderId="7" applyNumberFormat="0" applyAlignment="0" applyProtection="0"/>
    <xf numFmtId="0" fontId="15" fillId="36" borderId="6" applyNumberFormat="0" applyAlignment="0" applyProtection="0"/>
    <xf numFmtId="0" fontId="1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5" fillId="38" borderId="0" applyNumberFormat="0" applyBorder="0" applyAlignment="0" applyProtection="0"/>
    <xf numFmtId="0" fontId="19" fillId="13" borderId="0" applyNumberFormat="0" applyBorder="0" applyAlignment="0" applyProtection="0"/>
    <xf numFmtId="0" fontId="9" fillId="0" borderId="0">
      <alignment/>
      <protection/>
    </xf>
    <xf numFmtId="0" fontId="0" fillId="4" borderId="9" applyNumberFormat="0" applyAlignment="0" applyProtection="0"/>
    <xf numFmtId="0" fontId="20" fillId="34" borderId="10" applyNumberFormat="0" applyAlignment="0" applyProtection="0"/>
    <xf numFmtId="9" fontId="0" fillId="0" borderId="0" applyFill="0" applyBorder="0" applyAlignment="0" applyProtection="0"/>
    <xf numFmtId="0" fontId="0" fillId="4" borderId="9" applyNumberFormat="0" applyAlignment="0" applyProtection="0"/>
    <xf numFmtId="0" fontId="36" fillId="0" borderId="11" applyNumberFormat="0" applyFill="0" applyAlignment="0" applyProtection="0"/>
    <xf numFmtId="0" fontId="17" fillId="0" borderId="8" applyNumberFormat="0" applyFill="0" applyAlignment="0" applyProtection="0"/>
    <xf numFmtId="0" fontId="37" fillId="0" borderId="12" applyNumberFormat="0" applyFill="0" applyAlignment="0" applyProtection="0"/>
    <xf numFmtId="0" fontId="11" fillId="6" borderId="0" applyNumberFormat="0" applyBorder="0" applyAlignment="0" applyProtection="0"/>
    <xf numFmtId="0" fontId="3" fillId="0" borderId="0" applyBorder="0">
      <alignment vertical="center"/>
      <protection/>
    </xf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13">
      <alignment vertical="center"/>
      <protection/>
    </xf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13" borderId="2" applyNumberFormat="0" applyAlignment="0" applyProtection="0"/>
    <xf numFmtId="0" fontId="7" fillId="34" borderId="2" applyNumberFormat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20" fillId="34" borderId="10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1" fillId="0" borderId="0" xfId="111" applyFont="1">
      <alignment/>
      <protection/>
    </xf>
    <xf numFmtId="0" fontId="21" fillId="0" borderId="0" xfId="111" applyFont="1" applyAlignment="1">
      <alignment horizontal="left" vertical="center"/>
      <protection/>
    </xf>
    <xf numFmtId="0" fontId="22" fillId="0" borderId="0" xfId="111" applyFont="1" applyAlignment="1">
      <alignment horizontal="left" vertical="center"/>
      <protection/>
    </xf>
    <xf numFmtId="0" fontId="23" fillId="0" borderId="0" xfId="111" applyFont="1">
      <alignment/>
      <protection/>
    </xf>
    <xf numFmtId="0" fontId="21" fillId="0" borderId="14" xfId="111" applyFont="1" applyBorder="1" applyAlignment="1">
      <alignment horizontal="left" vertical="center"/>
      <protection/>
    </xf>
    <xf numFmtId="0" fontId="21" fillId="0" borderId="15" xfId="111" applyFont="1" applyBorder="1" applyAlignment="1">
      <alignment horizontal="left" vertical="center"/>
      <protection/>
    </xf>
    <xf numFmtId="0" fontId="21" fillId="0" borderId="15" xfId="111" applyFont="1" applyBorder="1" applyAlignment="1">
      <alignment horizontal="right" vertical="center"/>
      <protection/>
    </xf>
    <xf numFmtId="0" fontId="21" fillId="0" borderId="16" xfId="111" applyFont="1" applyBorder="1" applyAlignment="1">
      <alignment horizontal="left" vertical="center"/>
      <protection/>
    </xf>
    <xf numFmtId="0" fontId="24" fillId="0" borderId="0" xfId="111" applyFont="1">
      <alignment/>
      <protection/>
    </xf>
    <xf numFmtId="0" fontId="24" fillId="0" borderId="0" xfId="111" applyFont="1" applyProtection="1">
      <alignment/>
      <protection locked="0"/>
    </xf>
    <xf numFmtId="49" fontId="24" fillId="0" borderId="0" xfId="111" applyNumberFormat="1" applyFont="1">
      <alignment/>
      <protection/>
    </xf>
    <xf numFmtId="0" fontId="21" fillId="0" borderId="17" xfId="111" applyFont="1" applyBorder="1" applyAlignment="1">
      <alignment horizontal="left" vertical="center"/>
      <protection/>
    </xf>
    <xf numFmtId="0" fontId="21" fillId="0" borderId="18" xfId="111" applyFont="1" applyBorder="1" applyAlignment="1">
      <alignment horizontal="left" vertical="center"/>
      <protection/>
    </xf>
    <xf numFmtId="0" fontId="21" fillId="0" borderId="18" xfId="111" applyFont="1" applyBorder="1" applyAlignment="1">
      <alignment horizontal="right" vertical="center"/>
      <protection/>
    </xf>
    <xf numFmtId="0" fontId="21" fillId="0" borderId="19" xfId="111" applyFont="1" applyBorder="1" applyAlignment="1">
      <alignment horizontal="left" vertical="center"/>
      <protection/>
    </xf>
    <xf numFmtId="0" fontId="21" fillId="0" borderId="20" xfId="111" applyFont="1" applyBorder="1" applyAlignment="1">
      <alignment horizontal="left" vertical="center"/>
      <protection/>
    </xf>
    <xf numFmtId="0" fontId="21" fillId="0" borderId="21" xfId="111" applyFont="1" applyBorder="1" applyAlignment="1">
      <alignment horizontal="left" vertical="center"/>
      <protection/>
    </xf>
    <xf numFmtId="0" fontId="21" fillId="0" borderId="21" xfId="111" applyFont="1" applyBorder="1" applyAlignment="1">
      <alignment horizontal="right" vertical="center"/>
      <protection/>
    </xf>
    <xf numFmtId="0" fontId="21" fillId="0" borderId="22" xfId="111" applyFont="1" applyBorder="1" applyAlignment="1">
      <alignment horizontal="left" vertical="center"/>
      <protection/>
    </xf>
    <xf numFmtId="49" fontId="21" fillId="0" borderId="15" xfId="111" applyNumberFormat="1" applyFont="1" applyBorder="1" applyAlignment="1">
      <alignment horizontal="right" vertical="center"/>
      <protection/>
    </xf>
    <xf numFmtId="49" fontId="21" fillId="0" borderId="15" xfId="111" applyNumberFormat="1" applyFont="1" applyBorder="1" applyAlignment="1">
      <alignment horizontal="left" vertical="center"/>
      <protection/>
    </xf>
    <xf numFmtId="49" fontId="21" fillId="0" borderId="18" xfId="111" applyNumberFormat="1" applyFont="1" applyBorder="1" applyAlignment="1">
      <alignment horizontal="right" vertical="center"/>
      <protection/>
    </xf>
    <xf numFmtId="49" fontId="21" fillId="0" borderId="21" xfId="111" applyNumberFormat="1" applyFont="1" applyBorder="1" applyAlignment="1">
      <alignment horizontal="right" vertical="center"/>
      <protection/>
    </xf>
    <xf numFmtId="49" fontId="21" fillId="0" borderId="21" xfId="111" applyNumberFormat="1" applyFont="1" applyBorder="1" applyAlignment="1">
      <alignment horizontal="left" vertical="center"/>
      <protection/>
    </xf>
    <xf numFmtId="0" fontId="21" fillId="0" borderId="14" xfId="111" applyFont="1" applyBorder="1" applyAlignment="1">
      <alignment horizontal="right" vertical="center"/>
      <protection/>
    </xf>
    <xf numFmtId="0" fontId="21" fillId="0" borderId="15" xfId="111" applyFont="1" applyBorder="1" applyAlignment="1">
      <alignment vertical="center"/>
      <protection/>
    </xf>
    <xf numFmtId="167" fontId="21" fillId="0" borderId="15" xfId="111" applyNumberFormat="1" applyFont="1" applyBorder="1" applyAlignment="1">
      <alignment horizontal="left" vertical="center"/>
      <protection/>
    </xf>
    <xf numFmtId="168" fontId="21" fillId="0" borderId="15" xfId="111" applyNumberFormat="1" applyFont="1" applyBorder="1" applyAlignment="1">
      <alignment horizontal="right" vertical="center"/>
      <protection/>
    </xf>
    <xf numFmtId="3" fontId="21" fillId="0" borderId="23" xfId="111" applyNumberFormat="1" applyFont="1" applyBorder="1" applyAlignment="1">
      <alignment horizontal="right" vertical="center"/>
      <protection/>
    </xf>
    <xf numFmtId="3" fontId="21" fillId="0" borderId="16" xfId="111" applyNumberFormat="1" applyFont="1" applyBorder="1" applyAlignment="1">
      <alignment vertical="center"/>
      <protection/>
    </xf>
    <xf numFmtId="0" fontId="21" fillId="0" borderId="24" xfId="111" applyFont="1" applyBorder="1" applyAlignment="1">
      <alignment horizontal="right" vertical="center"/>
      <protection/>
    </xf>
    <xf numFmtId="0" fontId="21" fillId="0" borderId="25" xfId="111" applyFont="1" applyBorder="1" applyAlignment="1">
      <alignment vertical="center"/>
      <protection/>
    </xf>
    <xf numFmtId="167" fontId="21" fillId="0" borderId="25" xfId="111" applyNumberFormat="1" applyFont="1" applyBorder="1" applyAlignment="1">
      <alignment horizontal="left" vertical="center"/>
      <protection/>
    </xf>
    <xf numFmtId="168" fontId="21" fillId="0" borderId="25" xfId="111" applyNumberFormat="1" applyFont="1" applyBorder="1" applyAlignment="1">
      <alignment horizontal="right" vertical="center"/>
      <protection/>
    </xf>
    <xf numFmtId="3" fontId="21" fillId="0" borderId="26" xfId="111" applyNumberFormat="1" applyFont="1" applyBorder="1" applyAlignment="1">
      <alignment horizontal="right" vertical="center"/>
      <protection/>
    </xf>
    <xf numFmtId="0" fontId="21" fillId="0" borderId="25" xfId="111" applyFont="1" applyBorder="1" applyAlignment="1">
      <alignment horizontal="right" vertical="center"/>
      <protection/>
    </xf>
    <xf numFmtId="3" fontId="21" fillId="0" borderId="27" xfId="111" applyNumberFormat="1" applyFont="1" applyBorder="1" applyAlignment="1">
      <alignment vertical="center"/>
      <protection/>
    </xf>
    <xf numFmtId="0" fontId="25" fillId="0" borderId="28" xfId="111" applyFont="1" applyBorder="1" applyAlignment="1">
      <alignment horizontal="center" vertical="center"/>
      <protection/>
    </xf>
    <xf numFmtId="0" fontId="21" fillId="0" borderId="29" xfId="111" applyFont="1" applyBorder="1" applyAlignment="1">
      <alignment horizontal="left" vertical="center"/>
      <protection/>
    </xf>
    <xf numFmtId="0" fontId="21" fillId="0" borderId="29" xfId="111" applyFont="1" applyBorder="1" applyAlignment="1">
      <alignment horizontal="center" vertical="center"/>
      <protection/>
    </xf>
    <xf numFmtId="0" fontId="21" fillId="0" borderId="30" xfId="111" applyFont="1" applyBorder="1" applyAlignment="1">
      <alignment horizontal="center" vertical="center"/>
      <protection/>
    </xf>
    <xf numFmtId="0" fontId="21" fillId="0" borderId="31" xfId="111" applyFont="1" applyBorder="1" applyAlignment="1">
      <alignment horizontal="center" vertical="center"/>
      <protection/>
    </xf>
    <xf numFmtId="0" fontId="21" fillId="0" borderId="32" xfId="111" applyFont="1" applyBorder="1" applyAlignment="1">
      <alignment horizontal="left" vertical="center"/>
      <protection/>
    </xf>
    <xf numFmtId="4" fontId="21" fillId="0" borderId="32" xfId="111" applyNumberFormat="1" applyFont="1" applyBorder="1" applyAlignment="1">
      <alignment horizontal="right" vertical="center"/>
      <protection/>
    </xf>
    <xf numFmtId="4" fontId="21" fillId="0" borderId="33" xfId="111" applyNumberFormat="1" applyFont="1" applyBorder="1" applyAlignment="1">
      <alignment horizontal="right" vertical="center"/>
      <protection/>
    </xf>
    <xf numFmtId="0" fontId="21" fillId="0" borderId="34" xfId="111" applyFont="1" applyBorder="1" applyAlignment="1">
      <alignment horizontal="left" vertical="center"/>
      <protection/>
    </xf>
    <xf numFmtId="10" fontId="21" fillId="0" borderId="35" xfId="111" applyNumberFormat="1" applyFont="1" applyBorder="1" applyAlignment="1">
      <alignment horizontal="right" vertical="center"/>
      <protection/>
    </xf>
    <xf numFmtId="0" fontId="21" fillId="0" borderId="36" xfId="111" applyFont="1" applyBorder="1" applyAlignment="1">
      <alignment horizontal="center" vertical="center"/>
      <protection/>
    </xf>
    <xf numFmtId="0" fontId="21" fillId="0" borderId="13" xfId="111" applyFont="1" applyBorder="1" applyAlignment="1">
      <alignment horizontal="left" vertical="center"/>
      <protection/>
    </xf>
    <xf numFmtId="4" fontId="21" fillId="0" borderId="13" xfId="111" applyNumberFormat="1" applyFont="1" applyBorder="1" applyAlignment="1">
      <alignment horizontal="right" vertical="center"/>
      <protection/>
    </xf>
    <xf numFmtId="4" fontId="21" fillId="0" borderId="37" xfId="111" applyNumberFormat="1" applyFont="1" applyBorder="1" applyAlignment="1">
      <alignment horizontal="right" vertical="center"/>
      <protection/>
    </xf>
    <xf numFmtId="0" fontId="21" fillId="0" borderId="38" xfId="111" applyFont="1" applyBorder="1" applyAlignment="1">
      <alignment horizontal="left" vertical="center"/>
      <protection/>
    </xf>
    <xf numFmtId="10" fontId="21" fillId="0" borderId="39" xfId="111" applyNumberFormat="1" applyFont="1" applyBorder="1" applyAlignment="1">
      <alignment horizontal="right" vertical="center"/>
      <protection/>
    </xf>
    <xf numFmtId="4" fontId="21" fillId="0" borderId="40" xfId="111" applyNumberFormat="1" applyFont="1" applyBorder="1" applyAlignment="1">
      <alignment horizontal="right" vertical="center"/>
      <protection/>
    </xf>
    <xf numFmtId="0" fontId="21" fillId="0" borderId="41" xfId="111" applyFont="1" applyBorder="1" applyAlignment="1">
      <alignment horizontal="center" vertical="center"/>
      <protection/>
    </xf>
    <xf numFmtId="0" fontId="21" fillId="0" borderId="42" xfId="111" applyFont="1" applyBorder="1" applyAlignment="1">
      <alignment horizontal="left" vertical="center"/>
      <protection/>
    </xf>
    <xf numFmtId="4" fontId="21" fillId="0" borderId="42" xfId="111" applyNumberFormat="1" applyFont="1" applyBorder="1" applyAlignment="1">
      <alignment horizontal="right" vertical="center"/>
      <protection/>
    </xf>
    <xf numFmtId="4" fontId="21" fillId="0" borderId="43" xfId="111" applyNumberFormat="1" applyFont="1" applyBorder="1" applyAlignment="1">
      <alignment horizontal="right" vertical="center"/>
      <protection/>
    </xf>
    <xf numFmtId="4" fontId="21" fillId="0" borderId="44" xfId="111" applyNumberFormat="1" applyFont="1" applyBorder="1" applyAlignment="1">
      <alignment horizontal="right" vertical="center"/>
      <protection/>
    </xf>
    <xf numFmtId="0" fontId="21" fillId="0" borderId="42" xfId="111" applyFont="1" applyBorder="1" applyAlignment="1">
      <alignment horizontal="right" vertical="center"/>
      <protection/>
    </xf>
    <xf numFmtId="0" fontId="21" fillId="0" borderId="43" xfId="111" applyFont="1" applyBorder="1" applyAlignment="1">
      <alignment horizontal="left" vertical="center"/>
      <protection/>
    </xf>
    <xf numFmtId="0" fontId="21" fillId="0" borderId="45" xfId="111" applyFont="1" applyBorder="1" applyAlignment="1">
      <alignment horizontal="right" vertical="center"/>
      <protection/>
    </xf>
    <xf numFmtId="0" fontId="21" fillId="0" borderId="46" xfId="111" applyFont="1" applyBorder="1" applyAlignment="1">
      <alignment horizontal="center" vertical="center"/>
      <protection/>
    </xf>
    <xf numFmtId="0" fontId="21" fillId="0" borderId="47" xfId="111" applyFont="1" applyBorder="1" applyAlignment="1">
      <alignment horizontal="left" vertical="center"/>
      <protection/>
    </xf>
    <xf numFmtId="0" fontId="21" fillId="0" borderId="48" xfId="111" applyFont="1" applyBorder="1" applyAlignment="1">
      <alignment horizontal="left" vertical="center"/>
      <protection/>
    </xf>
    <xf numFmtId="0" fontId="21" fillId="0" borderId="49" xfId="111" applyFont="1" applyBorder="1" applyAlignment="1">
      <alignment horizontal="left" vertical="center"/>
      <protection/>
    </xf>
    <xf numFmtId="0" fontId="21" fillId="0" borderId="0" xfId="111" applyFont="1" applyBorder="1" applyAlignment="1">
      <alignment horizontal="left" vertical="center"/>
      <protection/>
    </xf>
    <xf numFmtId="0" fontId="21" fillId="0" borderId="50" xfId="111" applyFont="1" applyBorder="1" applyAlignment="1">
      <alignment horizontal="left" vertical="center"/>
      <protection/>
    </xf>
    <xf numFmtId="0" fontId="21" fillId="0" borderId="39" xfId="111" applyFont="1" applyBorder="1" applyAlignment="1">
      <alignment horizontal="left" vertical="center"/>
      <protection/>
    </xf>
    <xf numFmtId="0" fontId="21" fillId="0" borderId="47" xfId="111" applyFont="1" applyBorder="1" applyAlignment="1">
      <alignment horizontal="right" vertical="center"/>
      <protection/>
    </xf>
    <xf numFmtId="0" fontId="21" fillId="0" borderId="50" xfId="111" applyFont="1" applyBorder="1" applyAlignment="1">
      <alignment horizontal="right" vertical="center"/>
      <protection/>
    </xf>
    <xf numFmtId="0" fontId="21" fillId="0" borderId="51" xfId="111" applyFont="1" applyBorder="1" applyAlignment="1">
      <alignment horizontal="left" vertical="center"/>
      <protection/>
    </xf>
    <xf numFmtId="0" fontId="21" fillId="0" borderId="24" xfId="111" applyFont="1" applyBorder="1" applyAlignment="1">
      <alignment horizontal="left" vertical="center"/>
      <protection/>
    </xf>
    <xf numFmtId="0" fontId="21" fillId="0" borderId="25" xfId="111" applyFont="1" applyBorder="1" applyAlignment="1">
      <alignment horizontal="left" vertical="center"/>
      <protection/>
    </xf>
    <xf numFmtId="0" fontId="21" fillId="0" borderId="27" xfId="111" applyFont="1" applyBorder="1" applyAlignment="1">
      <alignment horizontal="left" vertical="center"/>
      <protection/>
    </xf>
    <xf numFmtId="0" fontId="21" fillId="0" borderId="35" xfId="111" applyFont="1" applyBorder="1" applyAlignment="1">
      <alignment horizontal="right" vertical="center"/>
      <protection/>
    </xf>
    <xf numFmtId="4" fontId="21" fillId="0" borderId="39" xfId="111" applyNumberFormat="1" applyFont="1" applyBorder="1" applyAlignment="1">
      <alignment horizontal="right" vertical="center"/>
      <protection/>
    </xf>
    <xf numFmtId="0" fontId="25" fillId="0" borderId="52" xfId="111" applyFont="1" applyBorder="1" applyAlignment="1">
      <alignment horizontal="center" vertical="center"/>
      <protection/>
    </xf>
    <xf numFmtId="0" fontId="21" fillId="0" borderId="53" xfId="111" applyFont="1" applyBorder="1" applyAlignment="1">
      <alignment horizontal="left" vertical="center"/>
      <protection/>
    </xf>
    <xf numFmtId="0" fontId="21" fillId="0" borderId="54" xfId="111" applyFont="1" applyBorder="1" applyAlignment="1">
      <alignment horizontal="left" vertical="center"/>
      <protection/>
    </xf>
    <xf numFmtId="169" fontId="21" fillId="0" borderId="55" xfId="111" applyNumberFormat="1" applyFont="1" applyBorder="1" applyAlignment="1">
      <alignment horizontal="right" vertical="center"/>
      <protection/>
    </xf>
    <xf numFmtId="49" fontId="21" fillId="0" borderId="0" xfId="0" applyNumberFormat="1" applyFont="1" applyAlignment="1" applyProtection="1">
      <alignment horizontal="left" vertical="top" wrapText="1"/>
      <protection/>
    </xf>
    <xf numFmtId="4" fontId="21" fillId="0" borderId="0" xfId="0" applyNumberFormat="1" applyFont="1" applyAlignment="1" applyProtection="1">
      <alignment/>
      <protection/>
    </xf>
    <xf numFmtId="170" fontId="21" fillId="0" borderId="0" xfId="0" applyNumberFormat="1" applyFont="1" applyAlignment="1" applyProtection="1">
      <alignment/>
      <protection/>
    </xf>
    <xf numFmtId="171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1" fillId="0" borderId="56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32" xfId="0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 vertical="top" wrapText="1"/>
      <protection/>
    </xf>
    <xf numFmtId="4" fontId="25" fillId="0" borderId="0" xfId="0" applyNumberFormat="1" applyFont="1" applyAlignment="1" applyProtection="1">
      <alignment/>
      <protection/>
    </xf>
    <xf numFmtId="170" fontId="25" fillId="0" borderId="0" xfId="0" applyNumberFormat="1" applyFont="1" applyAlignment="1" applyProtection="1">
      <alignment/>
      <protection/>
    </xf>
    <xf numFmtId="171" fontId="25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 horizontal="right" vertical="top"/>
      <protection/>
    </xf>
    <xf numFmtId="49" fontId="21" fillId="0" borderId="0" xfId="0" applyNumberFormat="1" applyFont="1" applyAlignment="1" applyProtection="1">
      <alignment horizontal="center" vertical="top"/>
      <protection/>
    </xf>
    <xf numFmtId="49" fontId="21" fillId="0" borderId="0" xfId="0" applyNumberFormat="1" applyFont="1" applyAlignment="1" applyProtection="1">
      <alignment vertical="top"/>
      <protection/>
    </xf>
    <xf numFmtId="171" fontId="21" fillId="0" borderId="0" xfId="0" applyNumberFormat="1" applyFont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" fontId="21" fillId="0" borderId="0" xfId="0" applyNumberFormat="1" applyFont="1" applyAlignment="1" applyProtection="1">
      <alignment vertical="top"/>
      <protection/>
    </xf>
    <xf numFmtId="170" fontId="21" fillId="0" borderId="0" xfId="0" applyNumberFormat="1" applyFont="1" applyAlignment="1" applyProtection="1">
      <alignment vertical="top"/>
      <protection/>
    </xf>
    <xf numFmtId="0" fontId="21" fillId="0" borderId="0" xfId="0" applyFont="1" applyAlignment="1" applyProtection="1">
      <alignment horizontal="center" vertical="top"/>
      <protection/>
    </xf>
    <xf numFmtId="0" fontId="21" fillId="0" borderId="0" xfId="0" applyFont="1" applyAlignment="1" applyProtection="1">
      <alignment wrapText="1"/>
      <protection/>
    </xf>
    <xf numFmtId="49" fontId="23" fillId="0" borderId="0" xfId="111" applyNumberFormat="1" applyFont="1">
      <alignment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49" fontId="21" fillId="0" borderId="0" xfId="0" applyNumberFormat="1" applyFont="1" applyAlignment="1" applyProtection="1">
      <alignment/>
      <protection/>
    </xf>
    <xf numFmtId="172" fontId="23" fillId="0" borderId="0" xfId="0" applyNumberFormat="1" applyFont="1" applyAlignment="1" applyProtection="1">
      <alignment horizontal="right"/>
      <protection/>
    </xf>
    <xf numFmtId="4" fontId="23" fillId="0" borderId="0" xfId="0" applyNumberFormat="1" applyFont="1" applyAlignment="1" applyProtection="1">
      <alignment horizontal="right"/>
      <protection/>
    </xf>
    <xf numFmtId="171" fontId="23" fillId="0" borderId="0" xfId="0" applyNumberFormat="1" applyFont="1" applyAlignment="1" applyProtection="1">
      <alignment horizontal="right"/>
      <protection/>
    </xf>
    <xf numFmtId="173" fontId="23" fillId="0" borderId="0" xfId="0" applyNumberFormat="1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wrapText="1"/>
      <protection/>
    </xf>
    <xf numFmtId="0" fontId="21" fillId="0" borderId="56" xfId="0" applyFont="1" applyBorder="1" applyAlignment="1" applyProtection="1">
      <alignment horizontal="center" wrapText="1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left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wrapText="1"/>
      <protection/>
    </xf>
    <xf numFmtId="172" fontId="21" fillId="0" borderId="0" xfId="0" applyNumberFormat="1" applyFont="1" applyAlignment="1" applyProtection="1">
      <alignment vertical="top"/>
      <protection/>
    </xf>
    <xf numFmtId="49" fontId="25" fillId="0" borderId="0" xfId="0" applyNumberFormat="1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49" fontId="21" fillId="0" borderId="0" xfId="0" applyNumberFormat="1" applyFont="1" applyAlignment="1" applyProtection="1">
      <alignment horizontal="right" vertical="top"/>
      <protection/>
    </xf>
    <xf numFmtId="49" fontId="27" fillId="0" borderId="0" xfId="0" applyNumberFormat="1" applyFont="1" applyAlignment="1" applyProtection="1">
      <alignment horizontal="center" vertical="top"/>
      <protection/>
    </xf>
    <xf numFmtId="49" fontId="27" fillId="0" borderId="0" xfId="0" applyNumberFormat="1" applyFont="1" applyAlignment="1" applyProtection="1">
      <alignment vertical="top"/>
      <protection/>
    </xf>
    <xf numFmtId="49" fontId="27" fillId="0" borderId="0" xfId="0" applyNumberFormat="1" applyFont="1" applyAlignment="1" applyProtection="1">
      <alignment horizontal="left" vertical="top" wrapText="1"/>
      <protection/>
    </xf>
    <xf numFmtId="171" fontId="27" fillId="0" borderId="0" xfId="0" applyNumberFormat="1" applyFont="1" applyAlignment="1" applyProtection="1">
      <alignment vertical="top"/>
      <protection/>
    </xf>
    <xf numFmtId="0" fontId="27" fillId="0" borderId="0" xfId="0" applyFont="1" applyAlignment="1" applyProtection="1">
      <alignment vertical="top"/>
      <protection/>
    </xf>
    <xf numFmtId="4" fontId="27" fillId="0" borderId="0" xfId="0" applyNumberFormat="1" applyFont="1" applyAlignment="1" applyProtection="1">
      <alignment vertical="top"/>
      <protection/>
    </xf>
    <xf numFmtId="170" fontId="27" fillId="0" borderId="0" xfId="0" applyNumberFormat="1" applyFont="1" applyAlignment="1" applyProtection="1">
      <alignment vertical="top"/>
      <protection/>
    </xf>
    <xf numFmtId="0" fontId="27" fillId="0" borderId="0" xfId="0" applyFont="1" applyAlignment="1" applyProtection="1">
      <alignment horizontal="center" vertical="top"/>
      <protection/>
    </xf>
    <xf numFmtId="49" fontId="21" fillId="0" borderId="0" xfId="0" applyNumberFormat="1" applyFont="1" applyAlignment="1" applyProtection="1">
      <alignment horizontal="right" vertical="top" wrapText="1"/>
      <protection/>
    </xf>
    <xf numFmtId="4" fontId="25" fillId="0" borderId="0" xfId="0" applyNumberFormat="1" applyFont="1" applyAlignment="1" applyProtection="1">
      <alignment vertical="top"/>
      <protection/>
    </xf>
    <xf numFmtId="170" fontId="25" fillId="0" borderId="0" xfId="0" applyNumberFormat="1" applyFont="1" applyAlignment="1" applyProtection="1">
      <alignment vertical="top"/>
      <protection/>
    </xf>
    <xf numFmtId="171" fontId="25" fillId="0" borderId="0" xfId="0" applyNumberFormat="1" applyFont="1" applyAlignment="1" applyProtection="1">
      <alignment vertical="top"/>
      <protection/>
    </xf>
    <xf numFmtId="49" fontId="25" fillId="0" borderId="0" xfId="0" applyNumberFormat="1" applyFont="1" applyAlignment="1" applyProtection="1">
      <alignment horizontal="right" vertical="top" wrapText="1"/>
      <protection/>
    </xf>
    <xf numFmtId="0" fontId="21" fillId="0" borderId="30" xfId="111" applyFont="1" applyBorder="1" applyAlignment="1">
      <alignment horizontal="center" vertical="center"/>
      <protection/>
    </xf>
    <xf numFmtId="0" fontId="21" fillId="0" borderId="57" xfId="111" applyFont="1" applyBorder="1" applyAlignment="1">
      <alignment horizontal="center" vertical="center"/>
      <protection/>
    </xf>
    <xf numFmtId="0" fontId="21" fillId="0" borderId="58" xfId="111" applyFont="1" applyBorder="1" applyAlignment="1">
      <alignment horizontal="center" vertical="center"/>
      <protection/>
    </xf>
    <xf numFmtId="0" fontId="21" fillId="0" borderId="13" xfId="0" applyFont="1" applyBorder="1" applyAlignment="1" applyProtection="1">
      <alignment horizontal="center"/>
      <protection/>
    </xf>
  </cellXfs>
  <cellStyles count="134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" xfId="101"/>
    <cellStyle name="Nadpis 1" xfId="102"/>
    <cellStyle name="Nadpis 2" xfId="103"/>
    <cellStyle name="Nadpis 3" xfId="104"/>
    <cellStyle name="Nadpis 4" xfId="105"/>
    <cellStyle name="Nadpis1" xfId="106"/>
    <cellStyle name="Název" xfId="107"/>
    <cellStyle name="Neutral" xfId="108"/>
    <cellStyle name="Neutrálna" xfId="109"/>
    <cellStyle name="Neutrální" xfId="110"/>
    <cellStyle name="normálne_KLs" xfId="111"/>
    <cellStyle name="Note" xfId="112"/>
    <cellStyle name="Output" xfId="113"/>
    <cellStyle name="Percent" xfId="114"/>
    <cellStyle name="Poznámka" xfId="115"/>
    <cellStyle name="Prepojená bunka" xfId="116"/>
    <cellStyle name="Propojená buňka" xfId="117"/>
    <cellStyle name="Spolu" xfId="118"/>
    <cellStyle name="Správně" xfId="119"/>
    <cellStyle name="TEXT" xfId="120"/>
    <cellStyle name="Text upozornění" xfId="121"/>
    <cellStyle name="Text upozornenia" xfId="122"/>
    <cellStyle name="TEXT1" xfId="123"/>
    <cellStyle name="Title" xfId="124"/>
    <cellStyle name="Titul" xfId="125"/>
    <cellStyle name="Total" xfId="126"/>
    <cellStyle name="Vstup" xfId="127"/>
    <cellStyle name="Výpočet" xfId="128"/>
    <cellStyle name="Výsledok" xfId="129"/>
    <cellStyle name="Výsledok2" xfId="130"/>
    <cellStyle name="Výstup" xfId="131"/>
    <cellStyle name="Vysvětlující text" xfId="132"/>
    <cellStyle name="Vysvetľujúci text" xfId="133"/>
    <cellStyle name="Warning Text" xfId="134"/>
    <cellStyle name="Zlá" xfId="135"/>
    <cellStyle name="Zvýraznění 1" xfId="136"/>
    <cellStyle name="Zvýraznění 2" xfId="137"/>
    <cellStyle name="Zvýraznění 3" xfId="138"/>
    <cellStyle name="Zvýraznění 4" xfId="139"/>
    <cellStyle name="Zvýraznění 5" xfId="140"/>
    <cellStyle name="Zvýraznění 6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zoomScalePageLayoutView="0" workbookViewId="0" topLeftCell="A19">
      <selection activeCell="T5" sqref="T5"/>
    </sheetView>
  </sheetViews>
  <sheetFormatPr defaultColWidth="9.14062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16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2:30" s="1" customFormat="1" ht="28.5" customHeight="1">
      <c r="B1" s="2"/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2:30" s="1" customFormat="1" ht="18" customHeight="1">
      <c r="B2" s="5" t="s">
        <v>5</v>
      </c>
      <c r="C2" s="6"/>
      <c r="D2" s="6"/>
      <c r="E2" s="6"/>
      <c r="F2" s="6"/>
      <c r="G2" s="7"/>
      <c r="H2" s="6"/>
      <c r="I2" s="6"/>
      <c r="J2" s="6" t="s">
        <v>6</v>
      </c>
      <c r="K2" s="6"/>
      <c r="L2" s="6" t="s">
        <v>7</v>
      </c>
      <c r="M2" s="8"/>
      <c r="Z2" s="4" t="s">
        <v>8</v>
      </c>
      <c r="AA2" s="9" t="s">
        <v>9</v>
      </c>
      <c r="AB2" s="10" t="s">
        <v>10</v>
      </c>
      <c r="AC2" s="9"/>
      <c r="AD2" s="11"/>
    </row>
    <row r="3" spans="2:30" s="1" customFormat="1" ht="18" customHeight="1">
      <c r="B3" s="12" t="s">
        <v>11</v>
      </c>
      <c r="C3" s="13"/>
      <c r="D3" s="13"/>
      <c r="E3" s="13"/>
      <c r="F3" s="13"/>
      <c r="G3" s="14"/>
      <c r="H3" s="13"/>
      <c r="I3" s="13"/>
      <c r="J3" s="13" t="s">
        <v>12</v>
      </c>
      <c r="K3" s="13"/>
      <c r="L3" s="13" t="s">
        <v>13</v>
      </c>
      <c r="M3" s="15"/>
      <c r="Z3" s="4" t="s">
        <v>14</v>
      </c>
      <c r="AA3" s="9" t="s">
        <v>15</v>
      </c>
      <c r="AB3" s="10" t="s">
        <v>10</v>
      </c>
      <c r="AC3" s="9" t="s">
        <v>16</v>
      </c>
      <c r="AD3" s="11" t="s">
        <v>17</v>
      </c>
    </row>
    <row r="4" spans="2:30" s="1" customFormat="1" ht="18" customHeight="1">
      <c r="B4" s="16" t="s">
        <v>18</v>
      </c>
      <c r="C4" s="17"/>
      <c r="D4" s="17"/>
      <c r="E4" s="17"/>
      <c r="F4" s="17"/>
      <c r="G4" s="18"/>
      <c r="H4" s="17"/>
      <c r="I4" s="17"/>
      <c r="J4" s="17" t="s">
        <v>444</v>
      </c>
      <c r="K4" s="17"/>
      <c r="L4" s="17" t="s">
        <v>19</v>
      </c>
      <c r="M4" s="19"/>
      <c r="Z4" s="4" t="s">
        <v>20</v>
      </c>
      <c r="AA4" s="9" t="s">
        <v>21</v>
      </c>
      <c r="AB4" s="10" t="s">
        <v>10</v>
      </c>
      <c r="AC4" s="9"/>
      <c r="AD4" s="11"/>
    </row>
    <row r="5" spans="2:30" s="1" customFormat="1" ht="18" customHeight="1">
      <c r="B5" s="5" t="s">
        <v>22</v>
      </c>
      <c r="C5" s="6"/>
      <c r="D5" s="6" t="s">
        <v>23</v>
      </c>
      <c r="E5" s="6"/>
      <c r="F5" s="6"/>
      <c r="G5" s="20" t="s">
        <v>24</v>
      </c>
      <c r="H5" s="6" t="s">
        <v>25</v>
      </c>
      <c r="I5" s="6"/>
      <c r="J5" s="6" t="s">
        <v>26</v>
      </c>
      <c r="K5" s="21" t="s">
        <v>27</v>
      </c>
      <c r="L5" s="6" t="s">
        <v>28</v>
      </c>
      <c r="M5" s="8" t="s">
        <v>29</v>
      </c>
      <c r="Z5" s="4" t="s">
        <v>30</v>
      </c>
      <c r="AA5" s="9" t="s">
        <v>15</v>
      </c>
      <c r="AB5" s="10" t="s">
        <v>10</v>
      </c>
      <c r="AC5" s="9" t="s">
        <v>16</v>
      </c>
      <c r="AD5" s="11" t="s">
        <v>17</v>
      </c>
    </row>
    <row r="6" spans="2:30" s="1" customFormat="1" ht="18" customHeight="1">
      <c r="B6" s="12" t="s">
        <v>31</v>
      </c>
      <c r="C6" s="13"/>
      <c r="D6" s="13"/>
      <c r="E6" s="13"/>
      <c r="F6" s="13"/>
      <c r="G6" s="22"/>
      <c r="H6" s="13"/>
      <c r="I6" s="13"/>
      <c r="J6" s="13" t="s">
        <v>26</v>
      </c>
      <c r="K6" s="13"/>
      <c r="L6" s="13" t="s">
        <v>32</v>
      </c>
      <c r="M6" s="15" t="s">
        <v>33</v>
      </c>
      <c r="Z6" s="4" t="s">
        <v>34</v>
      </c>
      <c r="AA6" s="9" t="s">
        <v>35</v>
      </c>
      <c r="AB6" s="10" t="s">
        <v>10</v>
      </c>
      <c r="AC6" s="9" t="s">
        <v>16</v>
      </c>
      <c r="AD6" s="11" t="s">
        <v>17</v>
      </c>
    </row>
    <row r="7" spans="2:13" s="1" customFormat="1" ht="18" customHeight="1">
      <c r="B7" s="16" t="s">
        <v>36</v>
      </c>
      <c r="C7" s="17"/>
      <c r="D7" s="17" t="s">
        <v>37</v>
      </c>
      <c r="E7" s="17"/>
      <c r="F7" s="17"/>
      <c r="G7" s="23" t="s">
        <v>38</v>
      </c>
      <c r="H7" s="17" t="s">
        <v>39</v>
      </c>
      <c r="I7" s="17"/>
      <c r="J7" s="17" t="s">
        <v>26</v>
      </c>
      <c r="K7" s="24" t="s">
        <v>40</v>
      </c>
      <c r="L7" s="17" t="s">
        <v>41</v>
      </c>
      <c r="M7" s="19" t="s">
        <v>29</v>
      </c>
    </row>
    <row r="8" spans="2:13" s="1" customFormat="1" ht="18" customHeight="1">
      <c r="B8" s="25"/>
      <c r="C8" s="26"/>
      <c r="D8" s="27"/>
      <c r="E8" s="28"/>
      <c r="F8" s="29">
        <f>IF(B8&lt;&gt;0,ROUND($M$26/B8,0),0)</f>
        <v>0</v>
      </c>
      <c r="G8" s="20"/>
      <c r="H8" s="26"/>
      <c r="I8" s="29">
        <f>IF(G8&lt;&gt;0,ROUND($M$26/G8,0),0)</f>
        <v>0</v>
      </c>
      <c r="J8" s="7"/>
      <c r="K8" s="26"/>
      <c r="L8" s="28"/>
      <c r="M8" s="30">
        <f>IF(J8&lt;&gt;0,ROUND($M$26/J8,0),0)</f>
        <v>0</v>
      </c>
    </row>
    <row r="9" spans="2:13" s="1" customFormat="1" ht="18" customHeight="1">
      <c r="B9" s="31"/>
      <c r="C9" s="32"/>
      <c r="D9" s="33"/>
      <c r="E9" s="34"/>
      <c r="F9" s="35">
        <f>IF(B9&lt;&gt;0,ROUND($M$26/B9,0),0)</f>
        <v>0</v>
      </c>
      <c r="G9" s="36"/>
      <c r="H9" s="32"/>
      <c r="I9" s="35">
        <f>IF(G9&lt;&gt;0,ROUND($M$26/G9,0),0)</f>
        <v>0</v>
      </c>
      <c r="J9" s="36"/>
      <c r="K9" s="32"/>
      <c r="L9" s="34"/>
      <c r="M9" s="37">
        <f>IF(J9&lt;&gt;0,ROUND($M$26/J9,0),0)</f>
        <v>0</v>
      </c>
    </row>
    <row r="10" spans="2:13" s="1" customFormat="1" ht="18" customHeight="1">
      <c r="B10" s="38" t="s">
        <v>42</v>
      </c>
      <c r="C10" s="39" t="s">
        <v>43</v>
      </c>
      <c r="D10" s="40" t="s">
        <v>44</v>
      </c>
      <c r="E10" s="40" t="s">
        <v>45</v>
      </c>
      <c r="F10" s="41" t="s">
        <v>46</v>
      </c>
      <c r="G10" s="38" t="s">
        <v>47</v>
      </c>
      <c r="H10" s="143" t="s">
        <v>48</v>
      </c>
      <c r="I10" s="143"/>
      <c r="J10" s="38" t="s">
        <v>49</v>
      </c>
      <c r="K10" s="143" t="s">
        <v>50</v>
      </c>
      <c r="L10" s="143"/>
      <c r="M10" s="143"/>
    </row>
    <row r="11" spans="2:13" s="1" customFormat="1" ht="18" customHeight="1">
      <c r="B11" s="42">
        <v>1</v>
      </c>
      <c r="C11" s="43" t="s">
        <v>51</v>
      </c>
      <c r="D11" s="44">
        <f>Prehlad!H98</f>
        <v>0</v>
      </c>
      <c r="E11" s="44">
        <f>Prehlad!I98</f>
        <v>0</v>
      </c>
      <c r="F11" s="45">
        <f>D11+E11</f>
        <v>0</v>
      </c>
      <c r="G11" s="42">
        <v>6</v>
      </c>
      <c r="H11" s="43" t="s">
        <v>52</v>
      </c>
      <c r="I11" s="45">
        <v>0</v>
      </c>
      <c r="J11" s="42">
        <v>11</v>
      </c>
      <c r="K11" s="46" t="s">
        <v>53</v>
      </c>
      <c r="L11" s="47">
        <v>0</v>
      </c>
      <c r="M11" s="45">
        <f>ROUND(((D11+E11+D12+E12+D13)*L11),2)</f>
        <v>0</v>
      </c>
    </row>
    <row r="12" spans="2:13" s="1" customFormat="1" ht="18" customHeight="1">
      <c r="B12" s="48">
        <v>2</v>
      </c>
      <c r="C12" s="49" t="s">
        <v>54</v>
      </c>
      <c r="D12" s="50">
        <f>Prehlad!H113</f>
        <v>0</v>
      </c>
      <c r="E12" s="50">
        <f>Prehlad!I113</f>
        <v>0</v>
      </c>
      <c r="F12" s="45">
        <f>D12+E12</f>
        <v>0</v>
      </c>
      <c r="G12" s="48">
        <v>7</v>
      </c>
      <c r="H12" s="49" t="s">
        <v>55</v>
      </c>
      <c r="I12" s="51">
        <v>0</v>
      </c>
      <c r="J12" s="48">
        <v>12</v>
      </c>
      <c r="K12" s="52" t="s">
        <v>56</v>
      </c>
      <c r="L12" s="53">
        <v>0</v>
      </c>
      <c r="M12" s="51">
        <f>ROUND(((D11+E11+D12+E12+D13)*L12),2)</f>
        <v>0</v>
      </c>
    </row>
    <row r="13" spans="2:13" s="1" customFormat="1" ht="18" customHeight="1">
      <c r="B13" s="48">
        <v>3</v>
      </c>
      <c r="C13" s="49" t="s">
        <v>57</v>
      </c>
      <c r="D13" s="50"/>
      <c r="E13" s="50"/>
      <c r="F13" s="45">
        <f>D13+E13</f>
        <v>0</v>
      </c>
      <c r="G13" s="48">
        <v>8</v>
      </c>
      <c r="H13" s="49" t="s">
        <v>58</v>
      </c>
      <c r="I13" s="51">
        <v>0</v>
      </c>
      <c r="J13" s="48">
        <v>13</v>
      </c>
      <c r="K13" s="52" t="s">
        <v>59</v>
      </c>
      <c r="L13" s="53">
        <v>0</v>
      </c>
      <c r="M13" s="51">
        <f>ROUND(((D11+E11+D12+E12+D13)*L13),2)</f>
        <v>0</v>
      </c>
    </row>
    <row r="14" spans="2:13" s="1" customFormat="1" ht="18" customHeight="1">
      <c r="B14" s="48">
        <v>4</v>
      </c>
      <c r="C14" s="49" t="s">
        <v>60</v>
      </c>
      <c r="D14" s="50"/>
      <c r="E14" s="50"/>
      <c r="F14" s="54">
        <f>D14+E14</f>
        <v>0</v>
      </c>
      <c r="G14" s="48">
        <v>9</v>
      </c>
      <c r="H14" s="49" t="s">
        <v>18</v>
      </c>
      <c r="I14" s="51">
        <v>0</v>
      </c>
      <c r="J14" s="48">
        <v>14</v>
      </c>
      <c r="K14" s="52" t="s">
        <v>18</v>
      </c>
      <c r="L14" s="53">
        <v>0</v>
      </c>
      <c r="M14" s="51">
        <f>ROUND(((D11+E11+D12+E12+D13+E13)*L14),2)</f>
        <v>0</v>
      </c>
    </row>
    <row r="15" spans="2:13" s="1" customFormat="1" ht="18" customHeight="1">
      <c r="B15" s="55">
        <v>5</v>
      </c>
      <c r="C15" s="56" t="s">
        <v>61</v>
      </c>
      <c r="D15" s="57">
        <f>SUM(D11:D14)</f>
        <v>0</v>
      </c>
      <c r="E15" s="58">
        <f>SUM(E11:E14)</f>
        <v>0</v>
      </c>
      <c r="F15" s="59">
        <f>SUM(F11:F14)</f>
        <v>0</v>
      </c>
      <c r="G15" s="55">
        <v>10</v>
      </c>
      <c r="H15" s="60" t="s">
        <v>62</v>
      </c>
      <c r="I15" s="59">
        <f>SUM(I11:I14)</f>
        <v>0</v>
      </c>
      <c r="J15" s="55">
        <v>15</v>
      </c>
      <c r="K15" s="61"/>
      <c r="L15" s="62" t="s">
        <v>63</v>
      </c>
      <c r="M15" s="59">
        <f>SUM(M11:M14)</f>
        <v>0</v>
      </c>
    </row>
    <row r="16" spans="2:13" s="1" customFormat="1" ht="18" customHeight="1">
      <c r="B16" s="144" t="s">
        <v>64</v>
      </c>
      <c r="C16" s="144"/>
      <c r="D16" s="144"/>
      <c r="E16" s="144"/>
      <c r="F16" s="63"/>
      <c r="G16" s="145" t="s">
        <v>65</v>
      </c>
      <c r="H16" s="145"/>
      <c r="I16" s="145"/>
      <c r="J16" s="38" t="s">
        <v>66</v>
      </c>
      <c r="K16" s="143" t="s">
        <v>67</v>
      </c>
      <c r="L16" s="143"/>
      <c r="M16" s="143"/>
    </row>
    <row r="17" spans="2:13" s="1" customFormat="1" ht="18" customHeight="1">
      <c r="B17" s="64"/>
      <c r="C17" s="65" t="s">
        <v>68</v>
      </c>
      <c r="D17" s="65"/>
      <c r="E17" s="65" t="s">
        <v>69</v>
      </c>
      <c r="F17" s="66"/>
      <c r="G17" s="64"/>
      <c r="H17" s="67"/>
      <c r="I17" s="68"/>
      <c r="J17" s="48">
        <v>16</v>
      </c>
      <c r="K17" s="52" t="s">
        <v>70</v>
      </c>
      <c r="L17" s="69"/>
      <c r="M17" s="51">
        <v>0</v>
      </c>
    </row>
    <row r="18" spans="2:13" s="1" customFormat="1" ht="18" customHeight="1">
      <c r="B18" s="70"/>
      <c r="C18" s="67" t="s">
        <v>71</v>
      </c>
      <c r="D18" s="67"/>
      <c r="E18" s="67"/>
      <c r="F18" s="71"/>
      <c r="G18" s="70"/>
      <c r="H18" s="67" t="s">
        <v>68</v>
      </c>
      <c r="I18" s="68"/>
      <c r="J18" s="48">
        <v>17</v>
      </c>
      <c r="K18" s="52" t="s">
        <v>72</v>
      </c>
      <c r="L18" s="69"/>
      <c r="M18" s="51">
        <v>0</v>
      </c>
    </row>
    <row r="19" spans="2:13" s="1" customFormat="1" ht="18" customHeight="1">
      <c r="B19" s="70"/>
      <c r="C19" s="67"/>
      <c r="D19" s="67"/>
      <c r="E19" s="67"/>
      <c r="F19" s="71"/>
      <c r="G19" s="70"/>
      <c r="H19" s="72"/>
      <c r="I19" s="68"/>
      <c r="J19" s="48">
        <v>18</v>
      </c>
      <c r="K19" s="52" t="s">
        <v>73</v>
      </c>
      <c r="L19" s="69"/>
      <c r="M19" s="51">
        <v>0</v>
      </c>
    </row>
    <row r="20" spans="2:13" s="1" customFormat="1" ht="18" customHeight="1">
      <c r="B20" s="70"/>
      <c r="C20" s="67"/>
      <c r="D20" s="67"/>
      <c r="E20" s="67"/>
      <c r="F20" s="71"/>
      <c r="G20" s="70"/>
      <c r="H20" s="65" t="s">
        <v>69</v>
      </c>
      <c r="I20" s="68"/>
      <c r="J20" s="48">
        <v>19</v>
      </c>
      <c r="K20" s="52" t="s">
        <v>18</v>
      </c>
      <c r="L20" s="69"/>
      <c r="M20" s="51">
        <v>0</v>
      </c>
    </row>
    <row r="21" spans="2:13" s="1" customFormat="1" ht="18" customHeight="1">
      <c r="B21" s="73"/>
      <c r="C21" s="74"/>
      <c r="D21" s="74"/>
      <c r="E21" s="74"/>
      <c r="F21" s="75"/>
      <c r="G21" s="64"/>
      <c r="H21" s="67" t="s">
        <v>71</v>
      </c>
      <c r="I21" s="68"/>
      <c r="J21" s="55">
        <v>20</v>
      </c>
      <c r="K21" s="61"/>
      <c r="L21" s="62" t="s">
        <v>74</v>
      </c>
      <c r="M21" s="59">
        <f>SUM(M17:M20)</f>
        <v>0</v>
      </c>
    </row>
    <row r="22" spans="2:13" s="1" customFormat="1" ht="18" customHeight="1">
      <c r="B22" s="144" t="s">
        <v>75</v>
      </c>
      <c r="C22" s="144"/>
      <c r="D22" s="144"/>
      <c r="E22" s="144"/>
      <c r="F22" s="63"/>
      <c r="G22" s="64"/>
      <c r="H22" s="67"/>
      <c r="I22" s="68"/>
      <c r="J22" s="38" t="s">
        <v>76</v>
      </c>
      <c r="K22" s="143" t="s">
        <v>77</v>
      </c>
      <c r="L22" s="143"/>
      <c r="M22" s="143"/>
    </row>
    <row r="23" spans="2:13" s="1" customFormat="1" ht="18" customHeight="1">
      <c r="B23" s="64"/>
      <c r="C23" s="65" t="s">
        <v>68</v>
      </c>
      <c r="D23" s="65"/>
      <c r="E23" s="65" t="s">
        <v>69</v>
      </c>
      <c r="F23" s="66"/>
      <c r="G23" s="64"/>
      <c r="H23" s="67"/>
      <c r="I23" s="68"/>
      <c r="J23" s="42">
        <v>21</v>
      </c>
      <c r="K23" s="46"/>
      <c r="L23" s="76" t="s">
        <v>78</v>
      </c>
      <c r="M23" s="45">
        <f>ROUND(F15,2)+I15+M15+M21</f>
        <v>0</v>
      </c>
    </row>
    <row r="24" spans="2:13" s="1" customFormat="1" ht="18" customHeight="1">
      <c r="B24" s="70"/>
      <c r="C24" s="67" t="s">
        <v>71</v>
      </c>
      <c r="D24" s="67"/>
      <c r="E24" s="67"/>
      <c r="F24" s="71"/>
      <c r="G24" s="64"/>
      <c r="H24" s="67"/>
      <c r="I24" s="68"/>
      <c r="J24" s="48">
        <v>22</v>
      </c>
      <c r="K24" s="52" t="s">
        <v>79</v>
      </c>
      <c r="L24" s="77">
        <f>M23-L25</f>
        <v>0</v>
      </c>
      <c r="M24" s="51">
        <f>ROUND((L24*20)/100,2)</f>
        <v>0</v>
      </c>
    </row>
    <row r="25" spans="2:13" s="1" customFormat="1" ht="18" customHeight="1">
      <c r="B25" s="70"/>
      <c r="C25" s="67"/>
      <c r="D25" s="67"/>
      <c r="E25" s="67"/>
      <c r="F25" s="71"/>
      <c r="G25" s="64"/>
      <c r="H25" s="67"/>
      <c r="I25" s="68"/>
      <c r="J25" s="48">
        <v>23</v>
      </c>
      <c r="K25" s="52" t="s">
        <v>80</v>
      </c>
      <c r="L25" s="77">
        <f>SUMIF(Prehlad!O11:O9999,0,Prehlad!J11:J9999)</f>
        <v>0</v>
      </c>
      <c r="M25" s="51">
        <f>ROUND((L25*0)/100,2)</f>
        <v>0</v>
      </c>
    </row>
    <row r="26" spans="2:13" s="1" customFormat="1" ht="18" customHeight="1">
      <c r="B26" s="70"/>
      <c r="C26" s="67"/>
      <c r="D26" s="67"/>
      <c r="E26" s="67"/>
      <c r="F26" s="71"/>
      <c r="G26" s="64"/>
      <c r="H26" s="67"/>
      <c r="I26" s="68"/>
      <c r="J26" s="55">
        <v>24</v>
      </c>
      <c r="K26" s="61"/>
      <c r="L26" s="62" t="s">
        <v>81</v>
      </c>
      <c r="M26" s="59">
        <f>M23+M24+M25</f>
        <v>0</v>
      </c>
    </row>
    <row r="27" spans="2:13" s="1" customFormat="1" ht="16.5" customHeight="1">
      <c r="B27" s="73"/>
      <c r="C27" s="74"/>
      <c r="D27" s="74"/>
      <c r="E27" s="74"/>
      <c r="F27" s="75"/>
      <c r="G27" s="73"/>
      <c r="H27" s="74"/>
      <c r="I27" s="75"/>
      <c r="J27" s="78" t="s">
        <v>82</v>
      </c>
      <c r="K27" s="79" t="s">
        <v>83</v>
      </c>
      <c r="L27" s="80"/>
      <c r="M27" s="81">
        <v>0</v>
      </c>
    </row>
    <row r="28" ht="14.25" customHeight="1"/>
  </sheetData>
  <sheetProtection selectLockedCells="1" selectUnlockedCells="1"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1"/>
  <sheetViews>
    <sheetView zoomScalePageLayoutView="0" workbookViewId="0" topLeftCell="A7">
      <selection activeCell="E3" sqref="E3"/>
    </sheetView>
  </sheetViews>
  <sheetFormatPr defaultColWidth="9.140625" defaultRowHeight="13.5" customHeight="1"/>
  <cols>
    <col min="1" max="1" width="45.8515625" style="82" customWidth="1"/>
    <col min="2" max="2" width="14.28125" style="83" customWidth="1"/>
    <col min="3" max="3" width="13.57421875" style="83" customWidth="1"/>
    <col min="4" max="4" width="11.57421875" style="83" customWidth="1"/>
    <col min="5" max="5" width="12.140625" style="84" customWidth="1"/>
    <col min="6" max="6" width="10.140625" style="85" customWidth="1"/>
    <col min="7" max="7" width="9.140625" style="85" customWidth="1"/>
    <col min="8" max="23" width="9.140625" style="86" customWidth="1"/>
    <col min="24" max="25" width="5.7109375" style="86" customWidth="1"/>
    <col min="26" max="26" width="6.57421875" style="86" customWidth="1"/>
    <col min="27" max="27" width="24.28125" style="86" customWidth="1"/>
    <col min="28" max="28" width="4.28125" style="86" customWidth="1"/>
    <col min="29" max="29" width="8.28125" style="86" customWidth="1"/>
    <col min="30" max="30" width="8.7109375" style="86" customWidth="1"/>
    <col min="31" max="16384" width="9.140625" style="86" customWidth="1"/>
  </cols>
  <sheetData>
    <row r="1" spans="1:30" ht="12.75">
      <c r="A1" s="87" t="s">
        <v>84</v>
      </c>
      <c r="C1" s="86"/>
      <c r="E1" s="87" t="s">
        <v>13</v>
      </c>
      <c r="F1" s="86"/>
      <c r="G1" s="86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1:30" ht="12.75">
      <c r="A2" s="87" t="s">
        <v>85</v>
      </c>
      <c r="C2" s="86"/>
      <c r="E2" s="87" t="s">
        <v>12</v>
      </c>
      <c r="F2" s="86"/>
      <c r="G2" s="86"/>
      <c r="Z2" s="4" t="s">
        <v>8</v>
      </c>
      <c r="AA2" s="9" t="s">
        <v>86</v>
      </c>
      <c r="AB2" s="10" t="s">
        <v>10</v>
      </c>
      <c r="AC2" s="9"/>
      <c r="AD2" s="11"/>
    </row>
    <row r="3" spans="1:30" ht="12.75">
      <c r="A3" s="87" t="s">
        <v>87</v>
      </c>
      <c r="C3" s="86"/>
      <c r="E3" s="87" t="s">
        <v>445</v>
      </c>
      <c r="F3" s="86"/>
      <c r="G3" s="86"/>
      <c r="Z3" s="4" t="s">
        <v>14</v>
      </c>
      <c r="AA3" s="9" t="s">
        <v>88</v>
      </c>
      <c r="AB3" s="10" t="s">
        <v>10</v>
      </c>
      <c r="AC3" s="9" t="s">
        <v>16</v>
      </c>
      <c r="AD3" s="11" t="s">
        <v>17</v>
      </c>
    </row>
    <row r="4" spans="1:30" ht="12.75">
      <c r="A4" s="86"/>
      <c r="B4" s="86"/>
      <c r="C4" s="86"/>
      <c r="D4" s="86"/>
      <c r="E4" s="86"/>
      <c r="F4" s="86"/>
      <c r="G4" s="86"/>
      <c r="Z4" s="4" t="s">
        <v>20</v>
      </c>
      <c r="AA4" s="9" t="s">
        <v>89</v>
      </c>
      <c r="AB4" s="10" t="s">
        <v>10</v>
      </c>
      <c r="AC4" s="9"/>
      <c r="AD4" s="11"/>
    </row>
    <row r="5" spans="1:30" ht="12.75">
      <c r="A5" s="87" t="s">
        <v>90</v>
      </c>
      <c r="B5" s="86"/>
      <c r="C5" s="86"/>
      <c r="D5" s="86"/>
      <c r="E5" s="86"/>
      <c r="F5" s="86"/>
      <c r="G5" s="86"/>
      <c r="Z5" s="4" t="s">
        <v>30</v>
      </c>
      <c r="AA5" s="9" t="s">
        <v>88</v>
      </c>
      <c r="AB5" s="10" t="s">
        <v>10</v>
      </c>
      <c r="AC5" s="9" t="s">
        <v>16</v>
      </c>
      <c r="AD5" s="11" t="s">
        <v>17</v>
      </c>
    </row>
    <row r="6" spans="1:30" ht="12.75">
      <c r="A6" s="87" t="s">
        <v>91</v>
      </c>
      <c r="B6" s="86"/>
      <c r="C6" s="86"/>
      <c r="D6" s="86"/>
      <c r="E6" s="86"/>
      <c r="F6" s="86"/>
      <c r="G6" s="86"/>
      <c r="Z6" s="88" t="s">
        <v>34</v>
      </c>
      <c r="AA6" s="9" t="s">
        <v>92</v>
      </c>
      <c r="AB6" s="10" t="s">
        <v>10</v>
      </c>
      <c r="AC6" s="9" t="s">
        <v>16</v>
      </c>
      <c r="AD6" s="11" t="s">
        <v>17</v>
      </c>
    </row>
    <row r="7" spans="1:7" ht="12.75">
      <c r="A7" s="87"/>
      <c r="B7" s="86"/>
      <c r="C7" s="86"/>
      <c r="D7" s="86"/>
      <c r="E7" s="86"/>
      <c r="F7" s="86"/>
      <c r="G7" s="86"/>
    </row>
    <row r="8" spans="1:7" ht="13.5">
      <c r="A8" s="86"/>
      <c r="B8" s="89" t="str">
        <f>CONCATENATE(AA2," ",AB2," ",AC2," ",AD2)</f>
        <v>Rekapitulácia rozpočtu v EUR  </v>
      </c>
      <c r="G8" s="86"/>
    </row>
    <row r="9" spans="1:7" ht="12.75">
      <c r="A9" s="90" t="s">
        <v>93</v>
      </c>
      <c r="B9" s="90" t="s">
        <v>44</v>
      </c>
      <c r="C9" s="90" t="s">
        <v>94</v>
      </c>
      <c r="D9" s="90" t="s">
        <v>95</v>
      </c>
      <c r="E9" s="91" t="s">
        <v>96</v>
      </c>
      <c r="F9" s="91" t="s">
        <v>97</v>
      </c>
      <c r="G9" s="91" t="s">
        <v>98</v>
      </c>
    </row>
    <row r="10" spans="1:7" ht="12.75">
      <c r="A10" s="92"/>
      <c r="B10" s="92"/>
      <c r="C10" s="92" t="s">
        <v>99</v>
      </c>
      <c r="D10" s="92"/>
      <c r="E10" s="91" t="s">
        <v>95</v>
      </c>
      <c r="F10" s="91" t="s">
        <v>95</v>
      </c>
      <c r="G10" s="91" t="s">
        <v>95</v>
      </c>
    </row>
    <row r="13" spans="1:7" ht="13.5" customHeight="1">
      <c r="A13" s="82" t="s">
        <v>100</v>
      </c>
      <c r="B13" s="83">
        <f>Prehlad!H37</f>
        <v>0</v>
      </c>
      <c r="C13" s="83">
        <f>Prehlad!I37</f>
        <v>0</v>
      </c>
      <c r="D13" s="83">
        <f>Prehlad!J37</f>
        <v>0</v>
      </c>
      <c r="E13" s="84">
        <f>Prehlad!L37</f>
        <v>487.00862599999994</v>
      </c>
      <c r="F13" s="85">
        <f>Prehlad!N37</f>
        <v>294.06</v>
      </c>
      <c r="G13" s="85">
        <f>Prehlad!W37</f>
        <v>1075.3960000000002</v>
      </c>
    </row>
    <row r="14" spans="1:7" ht="13.5" customHeight="1">
      <c r="A14" s="82" t="s">
        <v>101</v>
      </c>
      <c r="B14" s="83">
        <f>Prehlad!H41</f>
        <v>0</v>
      </c>
      <c r="C14" s="83">
        <f>Prehlad!I41</f>
        <v>0</v>
      </c>
      <c r="D14" s="83">
        <f>Prehlad!J41</f>
        <v>0</v>
      </c>
      <c r="E14" s="84">
        <f>Prehlad!L41</f>
        <v>0.46942</v>
      </c>
      <c r="F14" s="85">
        <f>Prehlad!N41</f>
        <v>0</v>
      </c>
      <c r="G14" s="85">
        <f>Prehlad!W41</f>
        <v>90.052</v>
      </c>
    </row>
    <row r="15" spans="1:7" ht="13.5" customHeight="1">
      <c r="A15" s="82" t="s">
        <v>102</v>
      </c>
      <c r="B15" s="83">
        <f>Prehlad!H46</f>
        <v>0</v>
      </c>
      <c r="C15" s="83">
        <f>Prehlad!I46</f>
        <v>0</v>
      </c>
      <c r="D15" s="83">
        <f>Prehlad!J46</f>
        <v>0</v>
      </c>
      <c r="E15" s="84">
        <f>Prehlad!L46</f>
        <v>27.816720000000004</v>
      </c>
      <c r="F15" s="85">
        <f>Prehlad!N46</f>
        <v>0</v>
      </c>
      <c r="G15" s="85">
        <f>Prehlad!W46</f>
        <v>100.566</v>
      </c>
    </row>
    <row r="16" spans="1:7" ht="13.5" customHeight="1">
      <c r="A16" s="82" t="s">
        <v>103</v>
      </c>
      <c r="B16" s="83">
        <f>Prehlad!H50</f>
        <v>0</v>
      </c>
      <c r="C16" s="83">
        <f>Prehlad!I50</f>
        <v>0</v>
      </c>
      <c r="D16" s="83">
        <f>Prehlad!J50</f>
        <v>0</v>
      </c>
      <c r="E16" s="84">
        <f>Prehlad!L50</f>
        <v>37.8910308</v>
      </c>
      <c r="F16" s="85">
        <f>Prehlad!N50</f>
        <v>0</v>
      </c>
      <c r="G16" s="85">
        <f>Prehlad!W50</f>
        <v>24.288</v>
      </c>
    </row>
    <row r="17" spans="1:7" ht="13.5" customHeight="1">
      <c r="A17" s="82" t="s">
        <v>104</v>
      </c>
      <c r="B17" s="83">
        <f>Prehlad!H65</f>
        <v>0</v>
      </c>
      <c r="C17" s="83">
        <f>Prehlad!I65</f>
        <v>0</v>
      </c>
      <c r="D17" s="83">
        <f>Prehlad!J65</f>
        <v>0</v>
      </c>
      <c r="E17" s="84">
        <f>Prehlad!L65</f>
        <v>1128.7497434</v>
      </c>
      <c r="F17" s="85">
        <f>Prehlad!N65</f>
        <v>0</v>
      </c>
      <c r="G17" s="85">
        <f>Prehlad!W65</f>
        <v>520.076</v>
      </c>
    </row>
    <row r="18" spans="1:7" ht="13.5" customHeight="1">
      <c r="A18" s="82" t="s">
        <v>105</v>
      </c>
      <c r="B18" s="83">
        <f>Prehlad!H76</f>
        <v>0</v>
      </c>
      <c r="C18" s="83">
        <f>Prehlad!I76</f>
        <v>0</v>
      </c>
      <c r="D18" s="83">
        <f>Prehlad!J76</f>
        <v>0</v>
      </c>
      <c r="E18" s="84">
        <f>Prehlad!L76</f>
        <v>196.96856000000002</v>
      </c>
      <c r="F18" s="85">
        <f>Prehlad!N76</f>
        <v>0</v>
      </c>
      <c r="G18" s="85">
        <f>Prehlad!W76</f>
        <v>701.1260000000001</v>
      </c>
    </row>
    <row r="19" spans="1:7" ht="13.5" customHeight="1">
      <c r="A19" s="82" t="s">
        <v>106</v>
      </c>
      <c r="B19" s="83">
        <f>Prehlad!H96</f>
        <v>0</v>
      </c>
      <c r="C19" s="83">
        <f>Prehlad!I96</f>
        <v>0</v>
      </c>
      <c r="D19" s="83">
        <f>Prehlad!J96</f>
        <v>0</v>
      </c>
      <c r="E19" s="84">
        <f>Prehlad!L96</f>
        <v>91.245345</v>
      </c>
      <c r="F19" s="85">
        <f>Prehlad!N96</f>
        <v>0.396</v>
      </c>
      <c r="G19" s="85">
        <f>Prehlad!W96</f>
        <v>134.282</v>
      </c>
    </row>
    <row r="20" spans="1:7" ht="13.5" customHeight="1">
      <c r="A20" s="82" t="s">
        <v>107</v>
      </c>
      <c r="B20" s="83">
        <f>Prehlad!H98</f>
        <v>0</v>
      </c>
      <c r="C20" s="83">
        <f>Prehlad!I98</f>
        <v>0</v>
      </c>
      <c r="D20" s="83">
        <f>Prehlad!J98</f>
        <v>0</v>
      </c>
      <c r="E20" s="84">
        <f>Prehlad!L98</f>
        <v>1970.1494452</v>
      </c>
      <c r="F20" s="85">
        <f>Prehlad!N98</f>
        <v>294.456</v>
      </c>
      <c r="G20" s="85">
        <f>Prehlad!W98</f>
        <v>2645.7860000000005</v>
      </c>
    </row>
    <row r="22" spans="1:7" ht="13.5" customHeight="1">
      <c r="A22" s="82" t="s">
        <v>108</v>
      </c>
      <c r="B22" s="83">
        <f>Prehlad!H104</f>
        <v>0</v>
      </c>
      <c r="C22" s="83">
        <f>Prehlad!I104</f>
        <v>0</v>
      </c>
      <c r="D22" s="83">
        <f>Prehlad!J104</f>
        <v>0</v>
      </c>
      <c r="E22" s="84">
        <f>Prehlad!L104</f>
        <v>0</v>
      </c>
      <c r="F22" s="85">
        <f>Prehlad!N104</f>
        <v>0</v>
      </c>
      <c r="G22" s="85">
        <f>Prehlad!W104</f>
        <v>0.567</v>
      </c>
    </row>
    <row r="23" spans="1:7" ht="13.5" customHeight="1">
      <c r="A23" s="82" t="s">
        <v>109</v>
      </c>
      <c r="B23" s="83">
        <f>Prehlad!H113</f>
        <v>0</v>
      </c>
      <c r="C23" s="83">
        <f>Prehlad!I113</f>
        <v>0</v>
      </c>
      <c r="D23" s="83">
        <f>Prehlad!J113</f>
        <v>0</v>
      </c>
      <c r="E23" s="84">
        <f>Prehlad!L113</f>
        <v>1.1307</v>
      </c>
      <c r="F23" s="85">
        <f>Prehlad!N113</f>
        <v>0</v>
      </c>
      <c r="G23" s="85">
        <f>Prehlad!W113</f>
        <v>134.739</v>
      </c>
    </row>
    <row r="26" spans="1:7" ht="13.5" customHeight="1">
      <c r="A26" s="93" t="s">
        <v>110</v>
      </c>
      <c r="B26" s="94">
        <f>Prehlad!H115</f>
        <v>0</v>
      </c>
      <c r="C26" s="94">
        <f>Prehlad!I115</f>
        <v>0</v>
      </c>
      <c r="D26" s="94">
        <f>Prehlad!J115</f>
        <v>0</v>
      </c>
      <c r="E26" s="95">
        <f>Prehlad!L115</f>
        <v>1971.2801451999999</v>
      </c>
      <c r="F26" s="96">
        <f>Prehlad!N115</f>
        <v>294.456</v>
      </c>
      <c r="G26" s="96">
        <f>Prehlad!W115</f>
        <v>2780.5250000000005</v>
      </c>
    </row>
    <row r="111" ht="13.5" customHeight="1">
      <c r="A111" s="82" t="s">
        <v>111</v>
      </c>
    </row>
  </sheetData>
  <sheetProtection selectLockedCells="1" selectUnlockedCells="1"/>
  <printOptions horizontalCentered="1"/>
  <pageMargins left="0.2361111111111111" right="0.2361111111111111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5"/>
  <sheetViews>
    <sheetView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T3" sqref="T3"/>
    </sheetView>
  </sheetViews>
  <sheetFormatPr defaultColWidth="9.140625" defaultRowHeight="12.75"/>
  <cols>
    <col min="1" max="1" width="6.140625" style="97" customWidth="1"/>
    <col min="2" max="2" width="5.28125" style="98" customWidth="1"/>
    <col min="3" max="3" width="13.57421875" style="99" customWidth="1"/>
    <col min="4" max="4" width="40.8515625" style="82" customWidth="1"/>
    <col min="5" max="5" width="10.28125" style="100" customWidth="1"/>
    <col min="6" max="6" width="5.8515625" style="101" customWidth="1"/>
    <col min="7" max="7" width="9.140625" style="102" customWidth="1"/>
    <col min="8" max="9" width="11.28125" style="102" customWidth="1"/>
    <col min="10" max="10" width="8.28125" style="102" hidden="1" customWidth="1"/>
    <col min="11" max="11" width="7.140625" style="103" customWidth="1"/>
    <col min="12" max="12" width="8.140625" style="103" customWidth="1"/>
    <col min="13" max="13" width="7.140625" style="100" customWidth="1"/>
    <col min="14" max="14" width="8.140625" style="100" customWidth="1"/>
    <col min="15" max="15" width="3.57421875" style="101" customWidth="1"/>
    <col min="16" max="16" width="12.7109375" style="101" customWidth="1"/>
    <col min="17" max="19" width="11.28125" style="100" hidden="1" customWidth="1"/>
    <col min="20" max="20" width="10.57421875" style="104" customWidth="1"/>
    <col min="21" max="21" width="10.28125" style="104" customWidth="1"/>
    <col min="22" max="22" width="5.7109375" style="104" customWidth="1"/>
    <col min="23" max="23" width="9.140625" style="100" customWidth="1"/>
    <col min="24" max="24" width="13.57421875" style="101" customWidth="1"/>
    <col min="25" max="25" width="9.140625" style="101" customWidth="1"/>
    <col min="26" max="26" width="7.57421875" style="99" customWidth="1"/>
    <col min="27" max="27" width="24.8515625" style="99" customWidth="1"/>
    <col min="28" max="28" width="4.28125" style="101" customWidth="1"/>
    <col min="29" max="29" width="8.28125" style="101" customWidth="1"/>
    <col min="30" max="30" width="8.7109375" style="101" customWidth="1"/>
    <col min="31" max="31" width="11.421875" style="101" customWidth="1"/>
    <col min="32" max="16384" width="9.140625" style="101" customWidth="1"/>
  </cols>
  <sheetData>
    <row r="1" spans="1:32" s="86" customFormat="1" ht="12.75">
      <c r="A1" s="87" t="s">
        <v>84</v>
      </c>
      <c r="D1" s="105"/>
      <c r="G1" s="83"/>
      <c r="I1" s="87" t="s">
        <v>13</v>
      </c>
      <c r="J1" s="83"/>
      <c r="K1" s="84"/>
      <c r="Q1" s="85"/>
      <c r="R1" s="85"/>
      <c r="S1" s="85"/>
      <c r="Z1" s="106" t="s">
        <v>0</v>
      </c>
      <c r="AA1" s="106" t="s">
        <v>1</v>
      </c>
      <c r="AB1" s="4" t="s">
        <v>2</v>
      </c>
      <c r="AC1" s="4" t="s">
        <v>3</v>
      </c>
      <c r="AD1" s="4" t="s">
        <v>4</v>
      </c>
      <c r="AE1" s="107" t="s">
        <v>112</v>
      </c>
      <c r="AF1" s="108" t="s">
        <v>113</v>
      </c>
    </row>
    <row r="2" spans="1:32" s="86" customFormat="1" ht="12.75">
      <c r="A2" s="87" t="s">
        <v>85</v>
      </c>
      <c r="D2" s="105"/>
      <c r="G2" s="83"/>
      <c r="H2" s="109"/>
      <c r="I2" s="87" t="s">
        <v>12</v>
      </c>
      <c r="J2" s="83"/>
      <c r="K2" s="84"/>
      <c r="Q2" s="85"/>
      <c r="R2" s="85"/>
      <c r="S2" s="85"/>
      <c r="Z2" s="106" t="s">
        <v>8</v>
      </c>
      <c r="AA2" s="11" t="s">
        <v>114</v>
      </c>
      <c r="AB2" s="10" t="s">
        <v>10</v>
      </c>
      <c r="AC2" s="9"/>
      <c r="AD2" s="11"/>
      <c r="AE2" s="107">
        <v>1</v>
      </c>
      <c r="AF2" s="110">
        <v>123.4567</v>
      </c>
    </row>
    <row r="3" spans="1:32" s="86" customFormat="1" ht="12.75">
      <c r="A3" s="87" t="s">
        <v>87</v>
      </c>
      <c r="D3" s="105"/>
      <c r="G3" s="83"/>
      <c r="I3" s="87" t="s">
        <v>445</v>
      </c>
      <c r="J3" s="83"/>
      <c r="K3" s="84"/>
      <c r="Q3" s="85"/>
      <c r="R3" s="85"/>
      <c r="S3" s="85"/>
      <c r="Z3" s="106" t="s">
        <v>14</v>
      </c>
      <c r="AA3" s="11" t="s">
        <v>115</v>
      </c>
      <c r="AB3" s="10" t="s">
        <v>10</v>
      </c>
      <c r="AC3" s="9" t="s">
        <v>16</v>
      </c>
      <c r="AD3" s="11" t="s">
        <v>17</v>
      </c>
      <c r="AE3" s="107">
        <v>2</v>
      </c>
      <c r="AF3" s="111">
        <v>123.4567</v>
      </c>
    </row>
    <row r="4" spans="4:32" s="86" customFormat="1" ht="12.75">
      <c r="D4" s="105"/>
      <c r="Q4" s="85"/>
      <c r="R4" s="85"/>
      <c r="S4" s="85"/>
      <c r="Z4" s="106" t="s">
        <v>20</v>
      </c>
      <c r="AA4" s="11" t="s">
        <v>116</v>
      </c>
      <c r="AB4" s="10" t="s">
        <v>10</v>
      </c>
      <c r="AC4" s="9"/>
      <c r="AD4" s="11"/>
      <c r="AE4" s="107">
        <v>3</v>
      </c>
      <c r="AF4" s="112">
        <v>123.4567</v>
      </c>
    </row>
    <row r="5" spans="1:32" s="86" customFormat="1" ht="12.75">
      <c r="A5" s="87" t="s">
        <v>90</v>
      </c>
      <c r="D5" s="105"/>
      <c r="Q5" s="85"/>
      <c r="R5" s="85"/>
      <c r="S5" s="85"/>
      <c r="Z5" s="106" t="s">
        <v>30</v>
      </c>
      <c r="AA5" s="11" t="s">
        <v>115</v>
      </c>
      <c r="AB5" s="10" t="s">
        <v>10</v>
      </c>
      <c r="AC5" s="9" t="s">
        <v>16</v>
      </c>
      <c r="AD5" s="11" t="s">
        <v>17</v>
      </c>
      <c r="AE5" s="107">
        <v>4</v>
      </c>
      <c r="AF5" s="113">
        <v>123.4567</v>
      </c>
    </row>
    <row r="6" spans="1:32" s="86" customFormat="1" ht="12.75">
      <c r="A6" s="87" t="s">
        <v>91</v>
      </c>
      <c r="D6" s="105"/>
      <c r="Q6" s="85"/>
      <c r="R6" s="85"/>
      <c r="S6" s="85"/>
      <c r="Z6" s="114" t="s">
        <v>34</v>
      </c>
      <c r="AA6" s="11" t="s">
        <v>117</v>
      </c>
      <c r="AB6" s="10" t="s">
        <v>10</v>
      </c>
      <c r="AC6" s="9" t="s">
        <v>16</v>
      </c>
      <c r="AD6" s="11" t="s">
        <v>17</v>
      </c>
      <c r="AE6" s="107" t="s">
        <v>118</v>
      </c>
      <c r="AF6" s="108">
        <v>123.4567</v>
      </c>
    </row>
    <row r="7" spans="1:27" s="86" customFormat="1" ht="12.75">
      <c r="A7" s="87"/>
      <c r="D7" s="105"/>
      <c r="Q7" s="85"/>
      <c r="R7" s="85"/>
      <c r="S7" s="85"/>
      <c r="Z7" s="109"/>
      <c r="AA7" s="109"/>
    </row>
    <row r="8" spans="2:27" s="86" customFormat="1" ht="13.5">
      <c r="B8" s="115"/>
      <c r="C8" s="116"/>
      <c r="D8" s="117" t="str">
        <f>CONCATENATE(AA2," ",AB2," ",AC2," ",AD2)</f>
        <v>Prehľad rozpočtových nákladov v EUR  </v>
      </c>
      <c r="E8" s="85"/>
      <c r="G8" s="83"/>
      <c r="H8" s="83"/>
      <c r="I8" s="83"/>
      <c r="J8" s="83"/>
      <c r="K8" s="84"/>
      <c r="L8" s="84"/>
      <c r="M8" s="85"/>
      <c r="N8" s="85"/>
      <c r="Q8" s="85"/>
      <c r="R8" s="85"/>
      <c r="S8" s="85"/>
      <c r="Z8" s="109"/>
      <c r="AA8" s="109"/>
    </row>
    <row r="9" spans="1:28" s="86" customFormat="1" ht="12.75">
      <c r="A9" s="90" t="s">
        <v>119</v>
      </c>
      <c r="B9" s="90" t="s">
        <v>120</v>
      </c>
      <c r="C9" s="90" t="s">
        <v>121</v>
      </c>
      <c r="D9" s="118" t="s">
        <v>122</v>
      </c>
      <c r="E9" s="90" t="s">
        <v>123</v>
      </c>
      <c r="F9" s="90" t="s">
        <v>124</v>
      </c>
      <c r="G9" s="90" t="s">
        <v>125</v>
      </c>
      <c r="H9" s="90" t="s">
        <v>44</v>
      </c>
      <c r="I9" s="90" t="s">
        <v>94</v>
      </c>
      <c r="J9" s="90" t="s">
        <v>95</v>
      </c>
      <c r="K9" s="146" t="s">
        <v>96</v>
      </c>
      <c r="L9" s="146"/>
      <c r="M9" s="146" t="s">
        <v>97</v>
      </c>
      <c r="N9" s="146"/>
      <c r="O9" s="90" t="s">
        <v>126</v>
      </c>
      <c r="P9" s="119" t="s">
        <v>127</v>
      </c>
      <c r="Q9" s="119" t="s">
        <v>123</v>
      </c>
      <c r="R9" s="119" t="s">
        <v>123</v>
      </c>
      <c r="S9" s="119" t="s">
        <v>123</v>
      </c>
      <c r="T9" s="120" t="s">
        <v>128</v>
      </c>
      <c r="U9" s="120" t="s">
        <v>129</v>
      </c>
      <c r="V9" s="120" t="s">
        <v>130</v>
      </c>
      <c r="W9" s="121" t="s">
        <v>98</v>
      </c>
      <c r="X9" s="122" t="s">
        <v>131</v>
      </c>
      <c r="Y9" s="122" t="s">
        <v>121</v>
      </c>
      <c r="Z9" s="123" t="s">
        <v>132</v>
      </c>
      <c r="AA9" s="123" t="s">
        <v>133</v>
      </c>
      <c r="AB9" s="86" t="s">
        <v>130</v>
      </c>
    </row>
    <row r="10" spans="1:28" s="86" customFormat="1" ht="12.75">
      <c r="A10" s="92" t="s">
        <v>134</v>
      </c>
      <c r="B10" s="92" t="s">
        <v>135</v>
      </c>
      <c r="C10" s="124"/>
      <c r="D10" s="125" t="s">
        <v>136</v>
      </c>
      <c r="E10" s="92" t="s">
        <v>137</v>
      </c>
      <c r="F10" s="92" t="s">
        <v>138</v>
      </c>
      <c r="G10" s="92" t="s">
        <v>139</v>
      </c>
      <c r="H10" s="92"/>
      <c r="I10" s="92" t="s">
        <v>99</v>
      </c>
      <c r="J10" s="92"/>
      <c r="K10" s="91" t="s">
        <v>125</v>
      </c>
      <c r="L10" s="91" t="s">
        <v>95</v>
      </c>
      <c r="M10" s="92" t="s">
        <v>125</v>
      </c>
      <c r="N10" s="92" t="s">
        <v>95</v>
      </c>
      <c r="O10" s="92" t="s">
        <v>140</v>
      </c>
      <c r="P10" s="119"/>
      <c r="Q10" s="119" t="s">
        <v>141</v>
      </c>
      <c r="R10" s="119" t="s">
        <v>142</v>
      </c>
      <c r="S10" s="119" t="s">
        <v>143</v>
      </c>
      <c r="T10" s="120" t="s">
        <v>144</v>
      </c>
      <c r="U10" s="120" t="s">
        <v>126</v>
      </c>
      <c r="V10" s="120" t="s">
        <v>145</v>
      </c>
      <c r="W10" s="85"/>
      <c r="Z10" s="123" t="s">
        <v>146</v>
      </c>
      <c r="AA10" s="123" t="s">
        <v>134</v>
      </c>
      <c r="AB10" s="86" t="s">
        <v>147</v>
      </c>
    </row>
    <row r="11" ht="13.5" customHeight="1">
      <c r="G11" s="126"/>
    </row>
    <row r="13" ht="12.75">
      <c r="B13" s="127" t="s">
        <v>148</v>
      </c>
    </row>
    <row r="14" ht="12.75">
      <c r="B14" s="128" t="s">
        <v>100</v>
      </c>
    </row>
    <row r="15" spans="1:28" ht="25.5">
      <c r="A15" s="129" t="s">
        <v>149</v>
      </c>
      <c r="B15" s="98" t="s">
        <v>150</v>
      </c>
      <c r="C15" s="99" t="s">
        <v>151</v>
      </c>
      <c r="D15" s="82" t="s">
        <v>152</v>
      </c>
      <c r="E15" s="100">
        <v>0.2</v>
      </c>
      <c r="F15" s="101" t="s">
        <v>153</v>
      </c>
      <c r="G15" s="102">
        <v>0</v>
      </c>
      <c r="H15" s="102">
        <f aca="true" t="shared" si="0" ref="H15:H22">ROUND(E15*G15,2)</f>
        <v>0</v>
      </c>
      <c r="J15" s="102">
        <f aca="true" t="shared" si="1" ref="J15:J22">ROUND(E15*G15,2)</f>
        <v>0</v>
      </c>
      <c r="K15" s="103">
        <v>0.61313</v>
      </c>
      <c r="L15" s="103">
        <f>E15*K15</f>
        <v>0.122626</v>
      </c>
      <c r="O15" s="101">
        <v>20</v>
      </c>
      <c r="P15" s="101" t="s">
        <v>154</v>
      </c>
      <c r="V15" s="104" t="s">
        <v>76</v>
      </c>
      <c r="W15" s="100">
        <v>19.585</v>
      </c>
      <c r="X15" s="99" t="s">
        <v>151</v>
      </c>
      <c r="Y15" s="99" t="s">
        <v>151</v>
      </c>
      <c r="Z15" s="99" t="s">
        <v>155</v>
      </c>
      <c r="AA15" s="99" t="s">
        <v>154</v>
      </c>
      <c r="AB15" s="99" t="s">
        <v>156</v>
      </c>
    </row>
    <row r="16" spans="1:28" ht="25.5">
      <c r="A16" s="129" t="s">
        <v>157</v>
      </c>
      <c r="B16" s="98" t="s">
        <v>158</v>
      </c>
      <c r="C16" s="99" t="s">
        <v>159</v>
      </c>
      <c r="D16" s="82" t="s">
        <v>160</v>
      </c>
      <c r="E16" s="100">
        <v>226.2</v>
      </c>
      <c r="F16" s="101" t="s">
        <v>161</v>
      </c>
      <c r="G16" s="102">
        <v>0</v>
      </c>
      <c r="H16" s="102">
        <f t="shared" si="0"/>
        <v>0</v>
      </c>
      <c r="J16" s="102">
        <f t="shared" si="1"/>
        <v>0</v>
      </c>
      <c r="M16" s="100">
        <v>1.3</v>
      </c>
      <c r="N16" s="100">
        <f>E16*M16</f>
        <v>294.06</v>
      </c>
      <c r="O16" s="101">
        <v>20</v>
      </c>
      <c r="P16" s="101" t="s">
        <v>154</v>
      </c>
      <c r="V16" s="104" t="s">
        <v>76</v>
      </c>
      <c r="W16" s="100">
        <v>115.362</v>
      </c>
      <c r="X16" s="101" t="s">
        <v>162</v>
      </c>
      <c r="Y16" s="99" t="s">
        <v>159</v>
      </c>
      <c r="Z16" s="99" t="s">
        <v>163</v>
      </c>
      <c r="AA16" s="99" t="s">
        <v>154</v>
      </c>
      <c r="AB16" s="99" t="s">
        <v>156</v>
      </c>
    </row>
    <row r="17" spans="1:28" ht="12.75">
      <c r="A17" s="129" t="s">
        <v>164</v>
      </c>
      <c r="B17" s="98" t="s">
        <v>165</v>
      </c>
      <c r="C17" s="99" t="s">
        <v>166</v>
      </c>
      <c r="D17" s="82" t="s">
        <v>167</v>
      </c>
      <c r="E17" s="100">
        <v>180.3</v>
      </c>
      <c r="F17" s="101" t="s">
        <v>161</v>
      </c>
      <c r="G17" s="102">
        <v>0</v>
      </c>
      <c r="H17" s="102">
        <f t="shared" si="0"/>
        <v>0</v>
      </c>
      <c r="J17" s="102">
        <f t="shared" si="1"/>
        <v>0</v>
      </c>
      <c r="O17" s="101">
        <v>20</v>
      </c>
      <c r="P17" s="101" t="s">
        <v>154</v>
      </c>
      <c r="V17" s="104" t="s">
        <v>76</v>
      </c>
      <c r="W17" s="100">
        <v>2.344</v>
      </c>
      <c r="X17" s="101" t="s">
        <v>168</v>
      </c>
      <c r="Y17" s="99" t="s">
        <v>166</v>
      </c>
      <c r="Z17" s="99" t="s">
        <v>155</v>
      </c>
      <c r="AA17" s="99" t="s">
        <v>154</v>
      </c>
      <c r="AB17" s="99" t="s">
        <v>156</v>
      </c>
    </row>
    <row r="18" spans="1:28" ht="12.75">
      <c r="A18" s="129" t="s">
        <v>169</v>
      </c>
      <c r="B18" s="98" t="s">
        <v>170</v>
      </c>
      <c r="C18" s="99" t="s">
        <v>171</v>
      </c>
      <c r="D18" s="82" t="s">
        <v>172</v>
      </c>
      <c r="E18" s="100">
        <v>875.808</v>
      </c>
      <c r="F18" s="101" t="s">
        <v>161</v>
      </c>
      <c r="G18" s="102">
        <v>0</v>
      </c>
      <c r="H18" s="102">
        <f t="shared" si="0"/>
        <v>0</v>
      </c>
      <c r="J18" s="102">
        <f t="shared" si="1"/>
        <v>0</v>
      </c>
      <c r="O18" s="101">
        <v>20</v>
      </c>
      <c r="P18" s="101" t="s">
        <v>154</v>
      </c>
      <c r="V18" s="104" t="s">
        <v>76</v>
      </c>
      <c r="W18" s="100">
        <v>209.318</v>
      </c>
      <c r="X18" s="101" t="s">
        <v>173</v>
      </c>
      <c r="Y18" s="99" t="s">
        <v>171</v>
      </c>
      <c r="Z18" s="99" t="s">
        <v>155</v>
      </c>
      <c r="AA18" s="99" t="s">
        <v>154</v>
      </c>
      <c r="AB18" s="99" t="s">
        <v>156</v>
      </c>
    </row>
    <row r="19" spans="1:28" ht="12.75">
      <c r="A19" s="129" t="s">
        <v>174</v>
      </c>
      <c r="B19" s="98" t="s">
        <v>165</v>
      </c>
      <c r="C19" s="99" t="s">
        <v>175</v>
      </c>
      <c r="D19" s="82" t="s">
        <v>176</v>
      </c>
      <c r="E19" s="100">
        <v>110.22</v>
      </c>
      <c r="F19" s="101" t="s">
        <v>161</v>
      </c>
      <c r="G19" s="102">
        <v>0</v>
      </c>
      <c r="H19" s="102">
        <f t="shared" si="0"/>
        <v>0</v>
      </c>
      <c r="J19" s="102">
        <f t="shared" si="1"/>
        <v>0</v>
      </c>
      <c r="O19" s="101">
        <v>20</v>
      </c>
      <c r="P19" s="101" t="s">
        <v>154</v>
      </c>
      <c r="V19" s="104" t="s">
        <v>76</v>
      </c>
      <c r="W19" s="100">
        <v>216.472</v>
      </c>
      <c r="X19" s="101" t="s">
        <v>177</v>
      </c>
      <c r="Y19" s="99" t="s">
        <v>175</v>
      </c>
      <c r="Z19" s="99" t="s">
        <v>155</v>
      </c>
      <c r="AA19" s="99" t="s">
        <v>154</v>
      </c>
      <c r="AB19" s="99" t="s">
        <v>156</v>
      </c>
    </row>
    <row r="20" spans="1:28" ht="12.75">
      <c r="A20" s="129" t="s">
        <v>178</v>
      </c>
      <c r="B20" s="98" t="s">
        <v>165</v>
      </c>
      <c r="C20" s="99" t="s">
        <v>179</v>
      </c>
      <c r="D20" s="82" t="s">
        <v>180</v>
      </c>
      <c r="E20" s="100">
        <v>12</v>
      </c>
      <c r="F20" s="101" t="s">
        <v>181</v>
      </c>
      <c r="G20" s="102">
        <v>0</v>
      </c>
      <c r="H20" s="102">
        <f t="shared" si="0"/>
        <v>0</v>
      </c>
      <c r="J20" s="102">
        <f t="shared" si="1"/>
        <v>0</v>
      </c>
      <c r="K20" s="103">
        <v>0.00025</v>
      </c>
      <c r="L20" s="103">
        <f>E20*K20</f>
        <v>0.003</v>
      </c>
      <c r="O20" s="101">
        <v>20</v>
      </c>
      <c r="P20" s="101" t="s">
        <v>154</v>
      </c>
      <c r="V20" s="104" t="s">
        <v>76</v>
      </c>
      <c r="W20" s="100">
        <v>132.768</v>
      </c>
      <c r="X20" s="101" t="s">
        <v>182</v>
      </c>
      <c r="Y20" s="99" t="s">
        <v>179</v>
      </c>
      <c r="Z20" s="99" t="s">
        <v>155</v>
      </c>
      <c r="AA20" s="99" t="s">
        <v>154</v>
      </c>
      <c r="AB20" s="99" t="s">
        <v>156</v>
      </c>
    </row>
    <row r="21" spans="1:28" ht="12.75">
      <c r="A21" s="129" t="s">
        <v>183</v>
      </c>
      <c r="B21" s="98" t="s">
        <v>165</v>
      </c>
      <c r="C21" s="99" t="s">
        <v>184</v>
      </c>
      <c r="D21" s="82" t="s">
        <v>185</v>
      </c>
      <c r="E21" s="100">
        <v>633.143</v>
      </c>
      <c r="F21" s="101" t="s">
        <v>161</v>
      </c>
      <c r="G21" s="102">
        <v>0</v>
      </c>
      <c r="H21" s="102">
        <f t="shared" si="0"/>
        <v>0</v>
      </c>
      <c r="J21" s="102">
        <f t="shared" si="1"/>
        <v>0</v>
      </c>
      <c r="O21" s="101">
        <v>20</v>
      </c>
      <c r="P21" s="101" t="s">
        <v>154</v>
      </c>
      <c r="V21" s="104" t="s">
        <v>76</v>
      </c>
      <c r="W21" s="100">
        <v>6.965</v>
      </c>
      <c r="X21" s="101" t="s">
        <v>186</v>
      </c>
      <c r="Y21" s="99" t="s">
        <v>184</v>
      </c>
      <c r="Z21" s="99" t="s">
        <v>187</v>
      </c>
      <c r="AA21" s="99" t="s">
        <v>154</v>
      </c>
      <c r="AB21" s="99" t="s">
        <v>156</v>
      </c>
    </row>
    <row r="22" spans="1:28" ht="12.75">
      <c r="A22" s="129" t="s">
        <v>188</v>
      </c>
      <c r="B22" s="98" t="s">
        <v>165</v>
      </c>
      <c r="C22" s="99" t="s">
        <v>189</v>
      </c>
      <c r="D22" s="82" t="s">
        <v>190</v>
      </c>
      <c r="E22" s="100">
        <v>514.353</v>
      </c>
      <c r="F22" s="101" t="s">
        <v>161</v>
      </c>
      <c r="G22" s="102">
        <v>0</v>
      </c>
      <c r="H22" s="102">
        <f t="shared" si="0"/>
        <v>0</v>
      </c>
      <c r="J22" s="102">
        <f t="shared" si="1"/>
        <v>0</v>
      </c>
      <c r="O22" s="101">
        <v>20</v>
      </c>
      <c r="P22" s="101" t="s">
        <v>154</v>
      </c>
      <c r="V22" s="104" t="s">
        <v>76</v>
      </c>
      <c r="W22" s="100">
        <v>141.961</v>
      </c>
      <c r="X22" s="101" t="s">
        <v>191</v>
      </c>
      <c r="Y22" s="99" t="s">
        <v>189</v>
      </c>
      <c r="Z22" s="99" t="s">
        <v>155</v>
      </c>
      <c r="AA22" s="99" t="s">
        <v>154</v>
      </c>
      <c r="AB22" s="99" t="s">
        <v>156</v>
      </c>
    </row>
    <row r="23" spans="2:31" ht="12.75">
      <c r="B23" s="130"/>
      <c r="C23" s="131"/>
      <c r="D23" s="132" t="s">
        <v>192</v>
      </c>
      <c r="E23" s="133"/>
      <c r="F23" s="134"/>
      <c r="G23" s="102">
        <v>0</v>
      </c>
      <c r="H23" s="135"/>
      <c r="I23" s="135"/>
      <c r="J23" s="135"/>
      <c r="K23" s="136"/>
      <c r="L23" s="136"/>
      <c r="M23" s="133"/>
      <c r="N23" s="133"/>
      <c r="O23" s="134"/>
      <c r="P23" s="134"/>
      <c r="Q23" s="133"/>
      <c r="R23" s="133"/>
      <c r="S23" s="133"/>
      <c r="T23" s="137"/>
      <c r="U23" s="137"/>
      <c r="V23" s="137" t="s">
        <v>193</v>
      </c>
      <c r="W23" s="133"/>
      <c r="X23" s="134"/>
      <c r="Y23" s="134"/>
      <c r="Z23" s="131"/>
      <c r="AA23" s="131"/>
      <c r="AB23" s="134"/>
      <c r="AC23" s="134"/>
      <c r="AD23" s="134"/>
      <c r="AE23" s="134"/>
    </row>
    <row r="24" spans="1:28" ht="12.75">
      <c r="A24" s="129" t="s">
        <v>194</v>
      </c>
      <c r="B24" s="98" t="s">
        <v>195</v>
      </c>
      <c r="C24" s="99" t="s">
        <v>196</v>
      </c>
      <c r="D24" s="82" t="s">
        <v>197</v>
      </c>
      <c r="E24" s="100">
        <v>101.606</v>
      </c>
      <c r="F24" s="101" t="s">
        <v>198</v>
      </c>
      <c r="G24" s="102">
        <v>0</v>
      </c>
      <c r="I24" s="102">
        <f>ROUND(E24*G24,2)</f>
        <v>0</v>
      </c>
      <c r="J24" s="102">
        <f>ROUND(E24*G24,2)</f>
        <v>0</v>
      </c>
      <c r="K24" s="103">
        <v>1</v>
      </c>
      <c r="L24" s="103">
        <f>E24*K24</f>
        <v>101.606</v>
      </c>
      <c r="O24" s="101">
        <v>20</v>
      </c>
      <c r="P24" s="101" t="s">
        <v>154</v>
      </c>
      <c r="V24" s="104" t="s">
        <v>66</v>
      </c>
      <c r="X24" s="101" t="s">
        <v>196</v>
      </c>
      <c r="Y24" s="101" t="s">
        <v>196</v>
      </c>
      <c r="Z24" s="99" t="s">
        <v>199</v>
      </c>
      <c r="AA24" s="99" t="s">
        <v>154</v>
      </c>
      <c r="AB24" s="99" t="s">
        <v>200</v>
      </c>
    </row>
    <row r="25" spans="1:28" ht="12.75">
      <c r="A25" s="129" t="s">
        <v>201</v>
      </c>
      <c r="B25" s="98" t="s">
        <v>195</v>
      </c>
      <c r="C25" s="99" t="s">
        <v>202</v>
      </c>
      <c r="D25" s="82" t="s">
        <v>203</v>
      </c>
      <c r="E25" s="100">
        <v>81.162</v>
      </c>
      <c r="F25" s="101" t="s">
        <v>198</v>
      </c>
      <c r="G25" s="102">
        <v>0</v>
      </c>
      <c r="I25" s="102">
        <f>ROUND(E25*G25,2)</f>
        <v>0</v>
      </c>
      <c r="J25" s="102">
        <f>ROUND(E25*G25,2)</f>
        <v>0</v>
      </c>
      <c r="K25" s="103">
        <v>1</v>
      </c>
      <c r="L25" s="103">
        <f>E25*K25</f>
        <v>81.162</v>
      </c>
      <c r="O25" s="101">
        <v>20</v>
      </c>
      <c r="P25" s="101" t="s">
        <v>154</v>
      </c>
      <c r="V25" s="104" t="s">
        <v>66</v>
      </c>
      <c r="X25" s="99" t="s">
        <v>202</v>
      </c>
      <c r="Y25" s="99" t="s">
        <v>202</v>
      </c>
      <c r="Z25" s="99" t="s">
        <v>204</v>
      </c>
      <c r="AA25" s="99" t="s">
        <v>154</v>
      </c>
      <c r="AB25" s="99" t="s">
        <v>200</v>
      </c>
    </row>
    <row r="26" spans="1:28" ht="12.75">
      <c r="A26" s="129" t="s">
        <v>205</v>
      </c>
      <c r="B26" s="98" t="s">
        <v>195</v>
      </c>
      <c r="C26" s="99" t="s">
        <v>206</v>
      </c>
      <c r="D26" s="82" t="s">
        <v>207</v>
      </c>
      <c r="E26" s="100">
        <v>303.998</v>
      </c>
      <c r="F26" s="101" t="s">
        <v>198</v>
      </c>
      <c r="G26" s="102">
        <v>0</v>
      </c>
      <c r="I26" s="102">
        <f>ROUND(E26*G26,2)</f>
        <v>0</v>
      </c>
      <c r="J26" s="102">
        <f>ROUND(E26*G26,2)</f>
        <v>0</v>
      </c>
      <c r="K26" s="103">
        <v>1</v>
      </c>
      <c r="L26" s="103">
        <f>E26*K26</f>
        <v>303.998</v>
      </c>
      <c r="O26" s="101">
        <v>20</v>
      </c>
      <c r="P26" s="101" t="s">
        <v>154</v>
      </c>
      <c r="V26" s="104" t="s">
        <v>66</v>
      </c>
      <c r="X26" s="99" t="s">
        <v>206</v>
      </c>
      <c r="Y26" s="99" t="s">
        <v>206</v>
      </c>
      <c r="Z26" s="99" t="s">
        <v>204</v>
      </c>
      <c r="AA26" s="99" t="s">
        <v>154</v>
      </c>
      <c r="AB26" s="99" t="s">
        <v>200</v>
      </c>
    </row>
    <row r="27" spans="1:28" ht="12.75">
      <c r="A27" s="129" t="s">
        <v>208</v>
      </c>
      <c r="B27" s="98" t="s">
        <v>170</v>
      </c>
      <c r="C27" s="99" t="s">
        <v>209</v>
      </c>
      <c r="D27" s="82" t="s">
        <v>210</v>
      </c>
      <c r="E27" s="100">
        <v>90.18</v>
      </c>
      <c r="F27" s="101" t="s">
        <v>161</v>
      </c>
      <c r="G27" s="102">
        <v>0</v>
      </c>
      <c r="H27" s="102">
        <f>ROUND(E27*G27,2)</f>
        <v>0</v>
      </c>
      <c r="J27" s="102">
        <f>ROUND(E27*G27,2)</f>
        <v>0</v>
      </c>
      <c r="O27" s="101">
        <v>20</v>
      </c>
      <c r="P27" s="101" t="s">
        <v>154</v>
      </c>
      <c r="V27" s="104" t="s">
        <v>76</v>
      </c>
      <c r="W27" s="100">
        <v>131.663</v>
      </c>
      <c r="X27" s="101" t="s">
        <v>211</v>
      </c>
      <c r="Y27" s="99" t="s">
        <v>209</v>
      </c>
      <c r="Z27" s="99" t="s">
        <v>155</v>
      </c>
      <c r="AA27" s="99" t="s">
        <v>154</v>
      </c>
      <c r="AB27" s="99" t="s">
        <v>156</v>
      </c>
    </row>
    <row r="28" spans="2:31" ht="12.75">
      <c r="B28" s="130"/>
      <c r="C28" s="131"/>
      <c r="D28" s="132" t="s">
        <v>212</v>
      </c>
      <c r="E28" s="133"/>
      <c r="F28" s="134"/>
      <c r="G28" s="135"/>
      <c r="H28" s="135"/>
      <c r="I28" s="135"/>
      <c r="J28" s="135"/>
      <c r="K28" s="136"/>
      <c r="L28" s="136"/>
      <c r="M28" s="133"/>
      <c r="N28" s="133"/>
      <c r="O28" s="134"/>
      <c r="P28" s="134"/>
      <c r="Q28" s="133"/>
      <c r="R28" s="133"/>
      <c r="S28" s="133"/>
      <c r="T28" s="137"/>
      <c r="U28" s="137"/>
      <c r="V28" s="137" t="s">
        <v>193</v>
      </c>
      <c r="W28" s="133"/>
      <c r="X28" s="134"/>
      <c r="Y28" s="134"/>
      <c r="Z28" s="131"/>
      <c r="AA28" s="131"/>
      <c r="AB28" s="134"/>
      <c r="AC28" s="134"/>
      <c r="AD28" s="134"/>
      <c r="AE28" s="134"/>
    </row>
    <row r="29" spans="1:28" ht="12.75">
      <c r="A29" s="129" t="s">
        <v>213</v>
      </c>
      <c r="B29" s="98" t="s">
        <v>165</v>
      </c>
      <c r="C29" s="99" t="s">
        <v>214</v>
      </c>
      <c r="D29" s="82" t="s">
        <v>215</v>
      </c>
      <c r="E29" s="100">
        <v>349.46</v>
      </c>
      <c r="F29" s="101" t="s">
        <v>216</v>
      </c>
      <c r="G29" s="102">
        <v>0</v>
      </c>
      <c r="H29" s="102">
        <f>ROUND(E29*G29,2)</f>
        <v>0</v>
      </c>
      <c r="J29" s="102">
        <f aca="true" t="shared" si="2" ref="J29:J36">ROUND(E29*G29,2)</f>
        <v>0</v>
      </c>
      <c r="O29" s="101">
        <v>20</v>
      </c>
      <c r="P29" s="101" t="s">
        <v>154</v>
      </c>
      <c r="V29" s="104" t="s">
        <v>76</v>
      </c>
      <c r="W29" s="100">
        <v>20.618</v>
      </c>
      <c r="X29" s="101" t="s">
        <v>217</v>
      </c>
      <c r="Y29" s="99" t="s">
        <v>214</v>
      </c>
      <c r="Z29" s="99" t="s">
        <v>155</v>
      </c>
      <c r="AA29" s="99" t="s">
        <v>154</v>
      </c>
      <c r="AB29" s="99" t="s">
        <v>156</v>
      </c>
    </row>
    <row r="30" spans="1:28" ht="12.75">
      <c r="A30" s="129" t="s">
        <v>218</v>
      </c>
      <c r="B30" s="98" t="s">
        <v>195</v>
      </c>
      <c r="C30" s="99" t="s">
        <v>219</v>
      </c>
      <c r="D30" s="82" t="s">
        <v>220</v>
      </c>
      <c r="E30" s="100">
        <v>7</v>
      </c>
      <c r="F30" s="101" t="s">
        <v>221</v>
      </c>
      <c r="G30" s="102">
        <v>0</v>
      </c>
      <c r="I30" s="102">
        <f>ROUND(E30*G30,2)</f>
        <v>0</v>
      </c>
      <c r="J30" s="102">
        <f t="shared" si="2"/>
        <v>0</v>
      </c>
      <c r="K30" s="103">
        <v>0.001</v>
      </c>
      <c r="L30" s="103">
        <f>E30*K30</f>
        <v>0.007</v>
      </c>
      <c r="O30" s="101">
        <v>20</v>
      </c>
      <c r="P30" s="101" t="s">
        <v>154</v>
      </c>
      <c r="V30" s="104" t="s">
        <v>66</v>
      </c>
      <c r="X30" s="99" t="s">
        <v>219</v>
      </c>
      <c r="Y30" s="99" t="s">
        <v>219</v>
      </c>
      <c r="Z30" s="99" t="s">
        <v>222</v>
      </c>
      <c r="AA30" s="99" t="s">
        <v>154</v>
      </c>
      <c r="AB30" s="99" t="s">
        <v>156</v>
      </c>
    </row>
    <row r="31" spans="1:28" ht="12.75">
      <c r="A31" s="129" t="s">
        <v>223</v>
      </c>
      <c r="B31" s="98" t="s">
        <v>170</v>
      </c>
      <c r="C31" s="99" t="s">
        <v>224</v>
      </c>
      <c r="D31" s="82" t="s">
        <v>225</v>
      </c>
      <c r="E31" s="100">
        <v>331</v>
      </c>
      <c r="F31" s="101" t="s">
        <v>216</v>
      </c>
      <c r="G31" s="102">
        <v>0</v>
      </c>
      <c r="H31" s="102">
        <f>ROUND(E31*G31,2)</f>
        <v>0</v>
      </c>
      <c r="J31" s="102">
        <f t="shared" si="2"/>
        <v>0</v>
      </c>
      <c r="O31" s="101">
        <v>20</v>
      </c>
      <c r="P31" s="101" t="s">
        <v>154</v>
      </c>
      <c r="V31" s="104" t="s">
        <v>76</v>
      </c>
      <c r="W31" s="100">
        <v>77.454</v>
      </c>
      <c r="X31" s="101" t="s">
        <v>226</v>
      </c>
      <c r="Y31" s="99" t="s">
        <v>224</v>
      </c>
      <c r="Z31" s="99" t="s">
        <v>155</v>
      </c>
      <c r="AA31" s="99" t="s">
        <v>154</v>
      </c>
      <c r="AB31" s="99" t="s">
        <v>156</v>
      </c>
    </row>
    <row r="32" spans="1:28" ht="25.5">
      <c r="A32" s="129" t="s">
        <v>227</v>
      </c>
      <c r="B32" s="98" t="s">
        <v>228</v>
      </c>
      <c r="C32" s="99" t="s">
        <v>229</v>
      </c>
      <c r="D32" s="82" t="s">
        <v>230</v>
      </c>
      <c r="E32" s="100">
        <v>2</v>
      </c>
      <c r="F32" s="101" t="s">
        <v>231</v>
      </c>
      <c r="G32" s="102">
        <v>0</v>
      </c>
      <c r="H32" s="102">
        <f>ROUND(E32*G32,2)</f>
        <v>0</v>
      </c>
      <c r="J32" s="102">
        <f t="shared" si="2"/>
        <v>0</v>
      </c>
      <c r="O32" s="101">
        <v>20</v>
      </c>
      <c r="P32" s="101" t="s">
        <v>154</v>
      </c>
      <c r="V32" s="104" t="s">
        <v>76</v>
      </c>
      <c r="W32" s="100">
        <v>0.4</v>
      </c>
      <c r="X32" s="101" t="s">
        <v>232</v>
      </c>
      <c r="Y32" s="99" t="s">
        <v>229</v>
      </c>
      <c r="Z32" s="99" t="s">
        <v>155</v>
      </c>
      <c r="AA32" s="99" t="s">
        <v>154</v>
      </c>
      <c r="AB32" s="99" t="s">
        <v>233</v>
      </c>
    </row>
    <row r="33" spans="1:28" ht="25.5">
      <c r="A33" s="129" t="s">
        <v>234</v>
      </c>
      <c r="B33" s="98" t="s">
        <v>228</v>
      </c>
      <c r="C33" s="99" t="s">
        <v>235</v>
      </c>
      <c r="D33" s="82" t="s">
        <v>236</v>
      </c>
      <c r="E33" s="100">
        <v>2</v>
      </c>
      <c r="F33" s="101" t="s">
        <v>231</v>
      </c>
      <c r="G33" s="102">
        <v>0</v>
      </c>
      <c r="H33" s="102">
        <f>ROUND(E33*G33,2)</f>
        <v>0</v>
      </c>
      <c r="J33" s="102">
        <f t="shared" si="2"/>
        <v>0</v>
      </c>
      <c r="O33" s="101">
        <v>20</v>
      </c>
      <c r="P33" s="101" t="s">
        <v>154</v>
      </c>
      <c r="V33" s="104" t="s">
        <v>76</v>
      </c>
      <c r="W33" s="100">
        <v>0.216</v>
      </c>
      <c r="X33" s="101" t="s">
        <v>237</v>
      </c>
      <c r="Y33" s="99" t="s">
        <v>235</v>
      </c>
      <c r="Z33" s="99" t="s">
        <v>155</v>
      </c>
      <c r="AA33" s="99" t="s">
        <v>154</v>
      </c>
      <c r="AB33" s="99" t="s">
        <v>233</v>
      </c>
    </row>
    <row r="34" spans="1:28" ht="12.75">
      <c r="A34" s="129" t="s">
        <v>238</v>
      </c>
      <c r="B34" s="98" t="s">
        <v>195</v>
      </c>
      <c r="C34" s="99" t="s">
        <v>239</v>
      </c>
      <c r="D34" s="82" t="s">
        <v>240</v>
      </c>
      <c r="E34" s="100">
        <v>2</v>
      </c>
      <c r="F34" s="101" t="s">
        <v>231</v>
      </c>
      <c r="G34" s="102">
        <v>0</v>
      </c>
      <c r="I34" s="102">
        <f>ROUND(E34*G34,2)</f>
        <v>0</v>
      </c>
      <c r="J34" s="102">
        <f t="shared" si="2"/>
        <v>0</v>
      </c>
      <c r="K34" s="103">
        <v>0.045</v>
      </c>
      <c r="L34" s="103">
        <f>E34*K34</f>
        <v>0.09</v>
      </c>
      <c r="O34" s="101">
        <v>20</v>
      </c>
      <c r="P34" s="101" t="s">
        <v>154</v>
      </c>
      <c r="V34" s="104" t="s">
        <v>66</v>
      </c>
      <c r="X34" s="99" t="s">
        <v>239</v>
      </c>
      <c r="Y34" s="99" t="s">
        <v>239</v>
      </c>
      <c r="Z34" s="99" t="s">
        <v>241</v>
      </c>
      <c r="AA34" s="99" t="s">
        <v>154</v>
      </c>
      <c r="AB34" s="99" t="s">
        <v>242</v>
      </c>
    </row>
    <row r="35" spans="1:28" ht="25.5">
      <c r="A35" s="129" t="s">
        <v>243</v>
      </c>
      <c r="B35" s="98" t="s">
        <v>228</v>
      </c>
      <c r="C35" s="99" t="s">
        <v>244</v>
      </c>
      <c r="D35" s="82" t="s">
        <v>245</v>
      </c>
      <c r="E35" s="100">
        <v>5</v>
      </c>
      <c r="F35" s="101" t="s">
        <v>231</v>
      </c>
      <c r="G35" s="102">
        <v>0</v>
      </c>
      <c r="H35" s="102">
        <f>ROUND(E35*G35,2)</f>
        <v>0</v>
      </c>
      <c r="J35" s="102">
        <f t="shared" si="2"/>
        <v>0</v>
      </c>
      <c r="O35" s="101">
        <v>20</v>
      </c>
      <c r="P35" s="101" t="s">
        <v>154</v>
      </c>
      <c r="V35" s="104" t="s">
        <v>76</v>
      </c>
      <c r="W35" s="100">
        <v>0.27</v>
      </c>
      <c r="X35" s="101" t="s">
        <v>246</v>
      </c>
      <c r="Y35" s="99" t="s">
        <v>244</v>
      </c>
      <c r="Z35" s="99" t="s">
        <v>155</v>
      </c>
      <c r="AA35" s="99" t="s">
        <v>154</v>
      </c>
      <c r="AB35" s="99" t="s">
        <v>233</v>
      </c>
    </row>
    <row r="36" spans="1:28" ht="12.75">
      <c r="A36" s="129" t="s">
        <v>247</v>
      </c>
      <c r="B36" s="98" t="s">
        <v>195</v>
      </c>
      <c r="C36" s="99" t="s">
        <v>248</v>
      </c>
      <c r="D36" s="82" t="s">
        <v>249</v>
      </c>
      <c r="E36" s="100">
        <v>5</v>
      </c>
      <c r="F36" s="101" t="s">
        <v>231</v>
      </c>
      <c r="G36" s="102">
        <v>0</v>
      </c>
      <c r="I36" s="102">
        <f>ROUND(E36*G36,2)</f>
        <v>0</v>
      </c>
      <c r="J36" s="102">
        <f t="shared" si="2"/>
        <v>0</v>
      </c>
      <c r="K36" s="103">
        <v>0.004</v>
      </c>
      <c r="L36" s="103">
        <f>E36*K36</f>
        <v>0.02</v>
      </c>
      <c r="O36" s="101">
        <v>20</v>
      </c>
      <c r="P36" s="101" t="s">
        <v>154</v>
      </c>
      <c r="V36" s="104" t="s">
        <v>66</v>
      </c>
      <c r="X36" s="99" t="s">
        <v>248</v>
      </c>
      <c r="Y36" s="99" t="s">
        <v>248</v>
      </c>
      <c r="Z36" s="99" t="s">
        <v>241</v>
      </c>
      <c r="AA36" s="99" t="s">
        <v>154</v>
      </c>
      <c r="AB36" s="99" t="s">
        <v>200</v>
      </c>
    </row>
    <row r="37" spans="4:23" ht="12.75">
      <c r="D37" s="138" t="s">
        <v>250</v>
      </c>
      <c r="E37" s="139">
        <f>J37</f>
        <v>0</v>
      </c>
      <c r="H37" s="139">
        <f>SUM(H12:H36)</f>
        <v>0</v>
      </c>
      <c r="I37" s="139">
        <f>SUM(I12:I36)</f>
        <v>0</v>
      </c>
      <c r="J37" s="139">
        <f>SUM(J12:J36)</f>
        <v>0</v>
      </c>
      <c r="L37" s="140">
        <f>SUM(L12:L36)</f>
        <v>487.00862599999994</v>
      </c>
      <c r="N37" s="141">
        <f>SUM(N12:N36)</f>
        <v>294.06</v>
      </c>
      <c r="W37" s="141">
        <f>SUM(W12:W36)</f>
        <v>1075.3960000000002</v>
      </c>
    </row>
    <row r="39" ht="12.75">
      <c r="B39" s="128" t="s">
        <v>101</v>
      </c>
    </row>
    <row r="40" spans="1:28" ht="12.75">
      <c r="A40" s="129" t="s">
        <v>251</v>
      </c>
      <c r="B40" s="98" t="s">
        <v>158</v>
      </c>
      <c r="C40" s="99" t="s">
        <v>252</v>
      </c>
      <c r="D40" s="82" t="s">
        <v>253</v>
      </c>
      <c r="E40" s="100">
        <v>958</v>
      </c>
      <c r="F40" s="101" t="s">
        <v>216</v>
      </c>
      <c r="G40" s="102">
        <v>0</v>
      </c>
      <c r="H40" s="102">
        <f>ROUND(E40*G40,2)</f>
        <v>0</v>
      </c>
      <c r="J40" s="102">
        <f>ROUND(E40*G40,2)</f>
        <v>0</v>
      </c>
      <c r="K40" s="103">
        <v>0.00049</v>
      </c>
      <c r="L40" s="103">
        <f>E40*K40</f>
        <v>0.46942</v>
      </c>
      <c r="O40" s="101">
        <v>20</v>
      </c>
      <c r="P40" s="101" t="s">
        <v>154</v>
      </c>
      <c r="V40" s="104" t="s">
        <v>76</v>
      </c>
      <c r="W40" s="100">
        <v>90.052</v>
      </c>
      <c r="X40" s="101" t="s">
        <v>254</v>
      </c>
      <c r="Y40" s="99" t="s">
        <v>252</v>
      </c>
      <c r="Z40" s="99" t="s">
        <v>255</v>
      </c>
      <c r="AA40" s="99" t="s">
        <v>154</v>
      </c>
      <c r="AB40" s="99" t="s">
        <v>256</v>
      </c>
    </row>
    <row r="41" spans="4:23" ht="12.75">
      <c r="D41" s="138" t="s">
        <v>257</v>
      </c>
      <c r="E41" s="139">
        <f>J41</f>
        <v>0</v>
      </c>
      <c r="H41" s="139">
        <f>SUM(H38:H40)</f>
        <v>0</v>
      </c>
      <c r="I41" s="139">
        <f>SUM(I38:I40)</f>
        <v>0</v>
      </c>
      <c r="J41" s="139">
        <f>SUM(J38:J40)</f>
        <v>0</v>
      </c>
      <c r="L41" s="140">
        <f>SUM(L38:L40)</f>
        <v>0.46942</v>
      </c>
      <c r="N41" s="141">
        <f>SUM(N38:N40)</f>
        <v>0</v>
      </c>
      <c r="W41" s="141">
        <f>SUM(W38:W40)</f>
        <v>90.052</v>
      </c>
    </row>
    <row r="43" ht="12.75">
      <c r="B43" s="128" t="s">
        <v>102</v>
      </c>
    </row>
    <row r="44" spans="1:28" ht="25.5">
      <c r="A44" s="129" t="s">
        <v>258</v>
      </c>
      <c r="B44" s="98" t="s">
        <v>259</v>
      </c>
      <c r="C44" s="99" t="s">
        <v>260</v>
      </c>
      <c r="D44" s="82" t="s">
        <v>261</v>
      </c>
      <c r="E44" s="100">
        <v>333</v>
      </c>
      <c r="F44" s="101" t="s">
        <v>231</v>
      </c>
      <c r="G44" s="102">
        <v>0</v>
      </c>
      <c r="H44" s="102">
        <f>ROUND(E44*G44,2)</f>
        <v>0</v>
      </c>
      <c r="J44" s="102">
        <f>ROUND(E44*G44,2)</f>
        <v>0</v>
      </c>
      <c r="K44" s="103">
        <v>0.04984</v>
      </c>
      <c r="L44" s="103">
        <f>E44*K44</f>
        <v>16.59672</v>
      </c>
      <c r="O44" s="101">
        <v>20</v>
      </c>
      <c r="P44" s="101" t="s">
        <v>154</v>
      </c>
      <c r="V44" s="104" t="s">
        <v>76</v>
      </c>
      <c r="W44" s="100">
        <v>100.566</v>
      </c>
      <c r="X44" s="101" t="s">
        <v>262</v>
      </c>
      <c r="Y44" s="99" t="s">
        <v>260</v>
      </c>
      <c r="Z44" s="99" t="s">
        <v>263</v>
      </c>
      <c r="AA44" s="99" t="s">
        <v>154</v>
      </c>
      <c r="AB44" s="99" t="s">
        <v>156</v>
      </c>
    </row>
    <row r="45" spans="1:28" ht="12.75">
      <c r="A45" s="129" t="s">
        <v>264</v>
      </c>
      <c r="B45" s="98" t="s">
        <v>195</v>
      </c>
      <c r="C45" s="99" t="s">
        <v>265</v>
      </c>
      <c r="D45" s="82" t="s">
        <v>266</v>
      </c>
      <c r="E45" s="100">
        <v>340</v>
      </c>
      <c r="F45" s="101" t="s">
        <v>231</v>
      </c>
      <c r="G45" s="102">
        <v>0</v>
      </c>
      <c r="I45" s="102">
        <f>ROUND(E45*G45,2)</f>
        <v>0</v>
      </c>
      <c r="J45" s="102">
        <f>ROUND(E45*G45,2)</f>
        <v>0</v>
      </c>
      <c r="K45" s="103">
        <v>0.033</v>
      </c>
      <c r="L45" s="103">
        <f>E45*K45</f>
        <v>11.22</v>
      </c>
      <c r="O45" s="101">
        <v>20</v>
      </c>
      <c r="P45" s="101" t="s">
        <v>154</v>
      </c>
      <c r="V45" s="104" t="s">
        <v>66</v>
      </c>
      <c r="X45" s="99" t="s">
        <v>265</v>
      </c>
      <c r="Y45" s="99" t="s">
        <v>265</v>
      </c>
      <c r="Z45" s="99" t="s">
        <v>267</v>
      </c>
      <c r="AA45" s="99" t="s">
        <v>154</v>
      </c>
      <c r="AB45" s="99" t="s">
        <v>200</v>
      </c>
    </row>
    <row r="46" spans="4:23" ht="12.75">
      <c r="D46" s="138" t="s">
        <v>268</v>
      </c>
      <c r="E46" s="139">
        <f>J46</f>
        <v>0</v>
      </c>
      <c r="H46" s="139">
        <f>SUM(H42:H45)</f>
        <v>0</v>
      </c>
      <c r="I46" s="139">
        <f>SUM(I42:I45)</f>
        <v>0</v>
      </c>
      <c r="J46" s="139">
        <f>SUM(J42:J45)</f>
        <v>0</v>
      </c>
      <c r="L46" s="140">
        <f>SUM(L42:L45)</f>
        <v>27.816720000000004</v>
      </c>
      <c r="N46" s="141">
        <f>SUM(N42:N45)</f>
        <v>0</v>
      </c>
      <c r="W46" s="141">
        <f>SUM(W42:W45)</f>
        <v>100.566</v>
      </c>
    </row>
    <row r="48" ht="12.75">
      <c r="B48" s="128" t="s">
        <v>103</v>
      </c>
    </row>
    <row r="49" spans="1:28" ht="25.5">
      <c r="A49" s="129" t="s">
        <v>269</v>
      </c>
      <c r="B49" s="98" t="s">
        <v>150</v>
      </c>
      <c r="C49" s="99" t="s">
        <v>270</v>
      </c>
      <c r="D49" s="82" t="s">
        <v>271</v>
      </c>
      <c r="E49" s="100">
        <v>20.04</v>
      </c>
      <c r="F49" s="101" t="s">
        <v>161</v>
      </c>
      <c r="G49" s="102">
        <v>0</v>
      </c>
      <c r="H49" s="102">
        <f>ROUND(E49*G49,2)</f>
        <v>0</v>
      </c>
      <c r="J49" s="102">
        <f>ROUND(E49*G49,2)</f>
        <v>0</v>
      </c>
      <c r="K49" s="103">
        <v>1.89077</v>
      </c>
      <c r="L49" s="103">
        <f>E49*K49</f>
        <v>37.8910308</v>
      </c>
      <c r="O49" s="101">
        <v>20</v>
      </c>
      <c r="P49" s="101" t="s">
        <v>154</v>
      </c>
      <c r="V49" s="104" t="s">
        <v>76</v>
      </c>
      <c r="W49" s="100">
        <v>24.288</v>
      </c>
      <c r="X49" s="101" t="s">
        <v>272</v>
      </c>
      <c r="Y49" s="99" t="s">
        <v>270</v>
      </c>
      <c r="Z49" s="99" t="s">
        <v>273</v>
      </c>
      <c r="AA49" s="99" t="s">
        <v>154</v>
      </c>
      <c r="AB49" s="99" t="s">
        <v>156</v>
      </c>
    </row>
    <row r="50" spans="4:23" ht="12.75">
      <c r="D50" s="138" t="s">
        <v>274</v>
      </c>
      <c r="E50" s="139">
        <f>J50</f>
        <v>0</v>
      </c>
      <c r="H50" s="139">
        <f>SUM(H47:H49)</f>
        <v>0</v>
      </c>
      <c r="I50" s="139">
        <f>SUM(I47:I49)</f>
        <v>0</v>
      </c>
      <c r="J50" s="139">
        <f>SUM(J47:J49)</f>
        <v>0</v>
      </c>
      <c r="L50" s="140">
        <f>SUM(L47:L49)</f>
        <v>37.8910308</v>
      </c>
      <c r="N50" s="141">
        <f>SUM(N47:N49)</f>
        <v>0</v>
      </c>
      <c r="W50" s="141">
        <f>SUM(W47:W49)</f>
        <v>24.288</v>
      </c>
    </row>
    <row r="52" ht="12.75">
      <c r="B52" s="128" t="s">
        <v>104</v>
      </c>
    </row>
    <row r="53" spans="1:28" ht="12.75">
      <c r="A53" s="129" t="s">
        <v>275</v>
      </c>
      <c r="B53" s="98" t="s">
        <v>276</v>
      </c>
      <c r="C53" s="99" t="s">
        <v>277</v>
      </c>
      <c r="D53" s="82" t="s">
        <v>278</v>
      </c>
      <c r="E53" s="100">
        <v>866</v>
      </c>
      <c r="F53" s="101" t="s">
        <v>216</v>
      </c>
      <c r="G53" s="102">
        <v>0</v>
      </c>
      <c r="H53" s="102">
        <f>ROUND(E53*G53,2)</f>
        <v>0</v>
      </c>
      <c r="J53" s="102">
        <f>ROUND(E53*G53,2)</f>
        <v>0</v>
      </c>
      <c r="K53" s="103">
        <v>0.2024</v>
      </c>
      <c r="L53" s="103">
        <f>E53*K53</f>
        <v>175.2784</v>
      </c>
      <c r="O53" s="101">
        <v>20</v>
      </c>
      <c r="P53" s="101" t="s">
        <v>154</v>
      </c>
      <c r="V53" s="104" t="s">
        <v>76</v>
      </c>
      <c r="W53" s="100">
        <v>20.784</v>
      </c>
      <c r="X53" s="101" t="s">
        <v>279</v>
      </c>
      <c r="Y53" s="99" t="s">
        <v>277</v>
      </c>
      <c r="Z53" s="99" t="s">
        <v>280</v>
      </c>
      <c r="AA53" s="99" t="s">
        <v>154</v>
      </c>
      <c r="AB53" s="99" t="s">
        <v>156</v>
      </c>
    </row>
    <row r="54" spans="1:28" ht="12.75">
      <c r="A54" s="129" t="s">
        <v>281</v>
      </c>
      <c r="B54" s="98" t="s">
        <v>276</v>
      </c>
      <c r="C54" s="99" t="s">
        <v>282</v>
      </c>
      <c r="D54" s="82" t="s">
        <v>283</v>
      </c>
      <c r="E54" s="100">
        <v>86</v>
      </c>
      <c r="F54" s="101" t="s">
        <v>216</v>
      </c>
      <c r="G54" s="102">
        <v>0</v>
      </c>
      <c r="H54" s="102">
        <f>ROUND(E54*G54,2)</f>
        <v>0</v>
      </c>
      <c r="J54" s="102">
        <f>ROUND(E54*G54,2)</f>
        <v>0</v>
      </c>
      <c r="K54" s="103">
        <v>0.06185</v>
      </c>
      <c r="L54" s="103">
        <f>E54*K54</f>
        <v>5.319100000000001</v>
      </c>
      <c r="O54" s="101">
        <v>20</v>
      </c>
      <c r="P54" s="101" t="s">
        <v>154</v>
      </c>
      <c r="V54" s="104" t="s">
        <v>76</v>
      </c>
      <c r="W54" s="100">
        <v>1.634</v>
      </c>
      <c r="X54" s="101" t="s">
        <v>284</v>
      </c>
      <c r="Y54" s="99" t="s">
        <v>282</v>
      </c>
      <c r="Z54" s="99" t="s">
        <v>280</v>
      </c>
      <c r="AA54" s="99" t="s">
        <v>154</v>
      </c>
      <c r="AB54" s="99" t="s">
        <v>156</v>
      </c>
    </row>
    <row r="55" spans="1:28" ht="12.75">
      <c r="A55" s="129" t="s">
        <v>285</v>
      </c>
      <c r="B55" s="98" t="s">
        <v>276</v>
      </c>
      <c r="C55" s="99" t="s">
        <v>286</v>
      </c>
      <c r="D55" s="82" t="s">
        <v>287</v>
      </c>
      <c r="E55" s="100">
        <v>1732</v>
      </c>
      <c r="F55" s="101" t="s">
        <v>216</v>
      </c>
      <c r="G55" s="102">
        <v>0</v>
      </c>
      <c r="H55" s="102">
        <f>ROUND(E55*G55,2)</f>
        <v>0</v>
      </c>
      <c r="J55" s="102">
        <f>ROUND(E55*G55,2)</f>
        <v>0</v>
      </c>
      <c r="K55" s="103">
        <v>0.18907</v>
      </c>
      <c r="L55" s="103">
        <f>E55*K55</f>
        <v>327.46923999999996</v>
      </c>
      <c r="O55" s="101">
        <v>20</v>
      </c>
      <c r="P55" s="101" t="s">
        <v>154</v>
      </c>
      <c r="V55" s="104" t="s">
        <v>76</v>
      </c>
      <c r="W55" s="100">
        <v>38.104</v>
      </c>
      <c r="X55" s="101" t="s">
        <v>288</v>
      </c>
      <c r="Y55" s="99" t="s">
        <v>286</v>
      </c>
      <c r="Z55" s="99" t="s">
        <v>280</v>
      </c>
      <c r="AA55" s="99" t="s">
        <v>154</v>
      </c>
      <c r="AB55" s="99" t="s">
        <v>156</v>
      </c>
    </row>
    <row r="56" spans="2:31" ht="12.75">
      <c r="B56" s="130"/>
      <c r="C56" s="131"/>
      <c r="D56" s="132" t="s">
        <v>289</v>
      </c>
      <c r="E56" s="133"/>
      <c r="F56" s="134"/>
      <c r="G56" s="102">
        <v>0</v>
      </c>
      <c r="H56" s="135"/>
      <c r="I56" s="135"/>
      <c r="J56" s="135"/>
      <c r="K56" s="136"/>
      <c r="L56" s="136"/>
      <c r="M56" s="133"/>
      <c r="N56" s="133"/>
      <c r="O56" s="134"/>
      <c r="P56" s="134"/>
      <c r="Q56" s="133"/>
      <c r="R56" s="133"/>
      <c r="S56" s="133"/>
      <c r="T56" s="137"/>
      <c r="U56" s="137"/>
      <c r="V56" s="137" t="s">
        <v>193</v>
      </c>
      <c r="W56" s="133"/>
      <c r="X56" s="134"/>
      <c r="Y56" s="134"/>
      <c r="Z56" s="131"/>
      <c r="AA56" s="131"/>
      <c r="AB56" s="134"/>
      <c r="AC56" s="134"/>
      <c r="AD56" s="134"/>
      <c r="AE56" s="134"/>
    </row>
    <row r="57" spans="1:28" ht="12.75">
      <c r="A57" s="129" t="s">
        <v>290</v>
      </c>
      <c r="B57" s="98" t="s">
        <v>276</v>
      </c>
      <c r="C57" s="99" t="s">
        <v>291</v>
      </c>
      <c r="D57" s="82" t="s">
        <v>292</v>
      </c>
      <c r="E57" s="100">
        <v>355.41</v>
      </c>
      <c r="F57" s="101" t="s">
        <v>216</v>
      </c>
      <c r="G57" s="102">
        <v>0</v>
      </c>
      <c r="H57" s="102">
        <f>ROUND(E57*G57,2)</f>
        <v>0</v>
      </c>
      <c r="J57" s="102">
        <f>ROUND(E57*G57,2)</f>
        <v>0</v>
      </c>
      <c r="K57" s="103">
        <v>0.27994</v>
      </c>
      <c r="L57" s="103">
        <f>E57*K57</f>
        <v>99.49347540000001</v>
      </c>
      <c r="O57" s="101">
        <v>20</v>
      </c>
      <c r="P57" s="101" t="s">
        <v>154</v>
      </c>
      <c r="V57" s="104" t="s">
        <v>76</v>
      </c>
      <c r="W57" s="100">
        <v>8.885</v>
      </c>
      <c r="X57" s="101" t="s">
        <v>293</v>
      </c>
      <c r="Y57" s="99" t="s">
        <v>291</v>
      </c>
      <c r="Z57" s="99" t="s">
        <v>280</v>
      </c>
      <c r="AA57" s="99" t="s">
        <v>154</v>
      </c>
      <c r="AB57" s="99" t="s">
        <v>156</v>
      </c>
    </row>
    <row r="58" spans="2:31" ht="12.75">
      <c r="B58" s="130"/>
      <c r="C58" s="131"/>
      <c r="D58" s="132" t="s">
        <v>294</v>
      </c>
      <c r="E58" s="133"/>
      <c r="F58" s="134"/>
      <c r="G58" s="102">
        <v>0</v>
      </c>
      <c r="H58" s="135"/>
      <c r="I58" s="135"/>
      <c r="J58" s="135"/>
      <c r="K58" s="136"/>
      <c r="L58" s="136"/>
      <c r="M58" s="133"/>
      <c r="N58" s="133"/>
      <c r="O58" s="134"/>
      <c r="P58" s="134"/>
      <c r="Q58" s="133"/>
      <c r="R58" s="133"/>
      <c r="S58" s="133"/>
      <c r="T58" s="137"/>
      <c r="U58" s="137"/>
      <c r="V58" s="137" t="s">
        <v>193</v>
      </c>
      <c r="W58" s="133"/>
      <c r="X58" s="134"/>
      <c r="Y58" s="134"/>
      <c r="Z58" s="131"/>
      <c r="AA58" s="131"/>
      <c r="AB58" s="134"/>
      <c r="AC58" s="134"/>
      <c r="AD58" s="134"/>
      <c r="AE58" s="134"/>
    </row>
    <row r="59" spans="1:28" ht="12.75">
      <c r="A59" s="129" t="s">
        <v>295</v>
      </c>
      <c r="B59" s="98" t="s">
        <v>276</v>
      </c>
      <c r="C59" s="99" t="s">
        <v>296</v>
      </c>
      <c r="D59" s="82" t="s">
        <v>297</v>
      </c>
      <c r="E59" s="100">
        <v>866</v>
      </c>
      <c r="F59" s="101" t="s">
        <v>216</v>
      </c>
      <c r="G59" s="102">
        <v>0</v>
      </c>
      <c r="H59" s="102">
        <f>ROUND(E59*G59,2)</f>
        <v>0</v>
      </c>
      <c r="J59" s="102">
        <f aca="true" t="shared" si="3" ref="J59:J64">ROUND(E59*G59,2)</f>
        <v>0</v>
      </c>
      <c r="K59" s="103">
        <v>0.3708</v>
      </c>
      <c r="L59" s="103">
        <f>E59*K59</f>
        <v>321.1128</v>
      </c>
      <c r="O59" s="101">
        <v>20</v>
      </c>
      <c r="P59" s="101" t="s">
        <v>154</v>
      </c>
      <c r="V59" s="104" t="s">
        <v>76</v>
      </c>
      <c r="W59" s="100">
        <v>24.248</v>
      </c>
      <c r="X59" s="101" t="s">
        <v>298</v>
      </c>
      <c r="Y59" s="99" t="s">
        <v>296</v>
      </c>
      <c r="Z59" s="99" t="s">
        <v>280</v>
      </c>
      <c r="AA59" s="99" t="s">
        <v>154</v>
      </c>
      <c r="AB59" s="99" t="s">
        <v>156</v>
      </c>
    </row>
    <row r="60" spans="1:28" ht="25.5">
      <c r="A60" s="129" t="s">
        <v>299</v>
      </c>
      <c r="B60" s="98" t="s">
        <v>276</v>
      </c>
      <c r="C60" s="99" t="s">
        <v>300</v>
      </c>
      <c r="D60" s="82" t="s">
        <v>301</v>
      </c>
      <c r="E60" s="100">
        <v>866</v>
      </c>
      <c r="F60" s="101" t="s">
        <v>216</v>
      </c>
      <c r="G60" s="102">
        <v>0</v>
      </c>
      <c r="H60" s="102">
        <f>ROUND(E60*G60,2)</f>
        <v>0</v>
      </c>
      <c r="J60" s="102">
        <f t="shared" si="3"/>
        <v>0</v>
      </c>
      <c r="K60" s="103">
        <v>0.074</v>
      </c>
      <c r="L60" s="103">
        <f>E60*K60</f>
        <v>64.084</v>
      </c>
      <c r="O60" s="101">
        <v>20</v>
      </c>
      <c r="P60" s="101" t="s">
        <v>154</v>
      </c>
      <c r="V60" s="104" t="s">
        <v>76</v>
      </c>
      <c r="W60" s="100">
        <v>382.772</v>
      </c>
      <c r="X60" s="101" t="s">
        <v>302</v>
      </c>
      <c r="Y60" s="99" t="s">
        <v>300</v>
      </c>
      <c r="Z60" s="99" t="s">
        <v>303</v>
      </c>
      <c r="AA60" s="99" t="s">
        <v>154</v>
      </c>
      <c r="AB60" s="99" t="s">
        <v>156</v>
      </c>
    </row>
    <row r="61" spans="1:28" ht="12.75">
      <c r="A61" s="129" t="s">
        <v>304</v>
      </c>
      <c r="B61" s="98" t="s">
        <v>195</v>
      </c>
      <c r="C61" s="99" t="s">
        <v>305</v>
      </c>
      <c r="D61" s="82" t="s">
        <v>306</v>
      </c>
      <c r="E61" s="100">
        <v>891.98</v>
      </c>
      <c r="F61" s="101" t="s">
        <v>216</v>
      </c>
      <c r="G61" s="102">
        <v>0</v>
      </c>
      <c r="I61" s="102">
        <f>ROUND(E61*G61,2)</f>
        <v>0</v>
      </c>
      <c r="J61" s="102">
        <f t="shared" si="3"/>
        <v>0</v>
      </c>
      <c r="K61" s="103">
        <v>0.1296</v>
      </c>
      <c r="L61" s="103">
        <f>E61*K61</f>
        <v>115.600608</v>
      </c>
      <c r="O61" s="101">
        <v>20</v>
      </c>
      <c r="P61" s="101" t="s">
        <v>154</v>
      </c>
      <c r="V61" s="104" t="s">
        <v>66</v>
      </c>
      <c r="X61" s="99" t="s">
        <v>305</v>
      </c>
      <c r="Y61" s="99" t="s">
        <v>305</v>
      </c>
      <c r="Z61" s="99" t="s">
        <v>267</v>
      </c>
      <c r="AA61" s="99" t="s">
        <v>154</v>
      </c>
      <c r="AB61" s="99" t="s">
        <v>200</v>
      </c>
    </row>
    <row r="62" spans="1:28" ht="12.75">
      <c r="A62" s="129" t="s">
        <v>307</v>
      </c>
      <c r="B62" s="98" t="s">
        <v>276</v>
      </c>
      <c r="C62" s="99" t="s">
        <v>308</v>
      </c>
      <c r="D62" s="82" t="s">
        <v>309</v>
      </c>
      <c r="E62" s="100">
        <v>81</v>
      </c>
      <c r="F62" s="101" t="s">
        <v>216</v>
      </c>
      <c r="G62" s="102">
        <v>0</v>
      </c>
      <c r="H62" s="102">
        <f>ROUND(E62*G62,2)</f>
        <v>0</v>
      </c>
      <c r="J62" s="102">
        <f t="shared" si="3"/>
        <v>0</v>
      </c>
      <c r="K62" s="103">
        <v>0.08316</v>
      </c>
      <c r="L62" s="103">
        <f>E62*K62</f>
        <v>6.7359599999999995</v>
      </c>
      <c r="O62" s="101">
        <v>20</v>
      </c>
      <c r="P62" s="101" t="s">
        <v>154</v>
      </c>
      <c r="V62" s="104" t="s">
        <v>76</v>
      </c>
      <c r="W62" s="100">
        <v>19.521</v>
      </c>
      <c r="X62" s="101" t="s">
        <v>310</v>
      </c>
      <c r="Y62" s="99" t="s">
        <v>308</v>
      </c>
      <c r="Z62" s="99" t="s">
        <v>199</v>
      </c>
      <c r="AA62" s="99" t="s">
        <v>154</v>
      </c>
      <c r="AB62" s="99" t="s">
        <v>156</v>
      </c>
    </row>
    <row r="63" spans="1:28" ht="25.5">
      <c r="A63" s="129" t="s">
        <v>311</v>
      </c>
      <c r="B63" s="98" t="s">
        <v>195</v>
      </c>
      <c r="C63" s="99" t="s">
        <v>312</v>
      </c>
      <c r="D63" s="82" t="s">
        <v>313</v>
      </c>
      <c r="E63" s="100">
        <v>85.05</v>
      </c>
      <c r="F63" s="101" t="s">
        <v>216</v>
      </c>
      <c r="G63" s="102">
        <v>0</v>
      </c>
      <c r="I63" s="102">
        <f>ROUND(E63*G63,2)</f>
        <v>0</v>
      </c>
      <c r="J63" s="102">
        <f t="shared" si="3"/>
        <v>0</v>
      </c>
      <c r="O63" s="101">
        <v>20</v>
      </c>
      <c r="P63" s="101" t="s">
        <v>154</v>
      </c>
      <c r="V63" s="104" t="s">
        <v>66</v>
      </c>
      <c r="X63" s="101" t="s">
        <v>312</v>
      </c>
      <c r="Y63" s="101" t="s">
        <v>312</v>
      </c>
      <c r="Z63" s="99" t="s">
        <v>199</v>
      </c>
      <c r="AA63" s="99" t="s">
        <v>154</v>
      </c>
      <c r="AB63" s="99" t="s">
        <v>200</v>
      </c>
    </row>
    <row r="64" spans="1:28" ht="25.5">
      <c r="A64" s="129" t="s">
        <v>314</v>
      </c>
      <c r="B64" s="98" t="s">
        <v>276</v>
      </c>
      <c r="C64" s="99" t="s">
        <v>315</v>
      </c>
      <c r="D64" s="82" t="s">
        <v>316</v>
      </c>
      <c r="E64" s="100">
        <v>16</v>
      </c>
      <c r="F64" s="101" t="s">
        <v>216</v>
      </c>
      <c r="G64" s="102">
        <v>0</v>
      </c>
      <c r="H64" s="102">
        <f>ROUND(E64*G64,2)</f>
        <v>0</v>
      </c>
      <c r="J64" s="102">
        <f t="shared" si="3"/>
        <v>0</v>
      </c>
      <c r="K64" s="103">
        <v>0.85351</v>
      </c>
      <c r="L64" s="103">
        <f>E64*K64</f>
        <v>13.65616</v>
      </c>
      <c r="O64" s="101">
        <v>20</v>
      </c>
      <c r="P64" s="101" t="s">
        <v>154</v>
      </c>
      <c r="V64" s="104" t="s">
        <v>76</v>
      </c>
      <c r="W64" s="100">
        <v>24.128</v>
      </c>
      <c r="X64" s="101" t="s">
        <v>317</v>
      </c>
      <c r="Y64" s="99" t="s">
        <v>315</v>
      </c>
      <c r="Z64" s="99" t="s">
        <v>303</v>
      </c>
      <c r="AA64" s="99" t="s">
        <v>154</v>
      </c>
      <c r="AB64" s="99" t="s">
        <v>156</v>
      </c>
    </row>
    <row r="65" spans="4:23" ht="12.75">
      <c r="D65" s="138" t="s">
        <v>318</v>
      </c>
      <c r="E65" s="139">
        <f>J65</f>
        <v>0</v>
      </c>
      <c r="H65" s="139">
        <f>SUM(H51:H64)</f>
        <v>0</v>
      </c>
      <c r="I65" s="139">
        <f>SUM(I51:I64)</f>
        <v>0</v>
      </c>
      <c r="J65" s="139">
        <f>SUM(J51:J64)</f>
        <v>0</v>
      </c>
      <c r="L65" s="140">
        <f>SUM(L51:L64)</f>
        <v>1128.7497434</v>
      </c>
      <c r="N65" s="141">
        <f>SUM(N51:N64)</f>
        <v>0</v>
      </c>
      <c r="W65" s="141">
        <f>SUM(W51:W64)</f>
        <v>520.076</v>
      </c>
    </row>
    <row r="67" ht="12.75">
      <c r="B67" s="128" t="s">
        <v>105</v>
      </c>
    </row>
    <row r="68" spans="1:28" ht="25.5">
      <c r="A68" s="129" t="s">
        <v>319</v>
      </c>
      <c r="B68" s="98" t="s">
        <v>150</v>
      </c>
      <c r="C68" s="99" t="s">
        <v>320</v>
      </c>
      <c r="D68" s="82" t="s">
        <v>321</v>
      </c>
      <c r="E68" s="100">
        <v>12</v>
      </c>
      <c r="F68" s="101" t="s">
        <v>231</v>
      </c>
      <c r="G68" s="102">
        <v>0</v>
      </c>
      <c r="H68" s="102">
        <f>ROUND(E68*G68,2)</f>
        <v>0</v>
      </c>
      <c r="J68" s="102">
        <f>ROUND(E68*G68,2)</f>
        <v>0</v>
      </c>
      <c r="K68" s="103">
        <v>14.60214</v>
      </c>
      <c r="L68" s="103">
        <f>E68*K68</f>
        <v>175.22568</v>
      </c>
      <c r="O68" s="101">
        <v>20</v>
      </c>
      <c r="P68" s="101" t="s">
        <v>154</v>
      </c>
      <c r="V68" s="104" t="s">
        <v>76</v>
      </c>
      <c r="W68" s="100">
        <v>470.724</v>
      </c>
      <c r="X68" s="101" t="s">
        <v>322</v>
      </c>
      <c r="Y68" s="99" t="s">
        <v>320</v>
      </c>
      <c r="Z68" s="99" t="s">
        <v>273</v>
      </c>
      <c r="AA68" s="99" t="s">
        <v>154</v>
      </c>
      <c r="AB68" s="99" t="s">
        <v>156</v>
      </c>
    </row>
    <row r="69" spans="2:31" ht="12.75">
      <c r="B69" s="130"/>
      <c r="C69" s="131"/>
      <c r="D69" s="132" t="s">
        <v>323</v>
      </c>
      <c r="E69" s="133"/>
      <c r="F69" s="134"/>
      <c r="G69" s="102">
        <v>0</v>
      </c>
      <c r="H69" s="135"/>
      <c r="I69" s="135"/>
      <c r="J69" s="135"/>
      <c r="K69" s="136"/>
      <c r="L69" s="136"/>
      <c r="M69" s="133"/>
      <c r="N69" s="133"/>
      <c r="O69" s="134"/>
      <c r="P69" s="134"/>
      <c r="Q69" s="133"/>
      <c r="R69" s="133"/>
      <c r="S69" s="133"/>
      <c r="T69" s="137"/>
      <c r="U69" s="137"/>
      <c r="V69" s="137" t="s">
        <v>193</v>
      </c>
      <c r="W69" s="133"/>
      <c r="X69" s="134"/>
      <c r="Y69" s="134"/>
      <c r="Z69" s="131"/>
      <c r="AA69" s="131"/>
      <c r="AB69" s="134"/>
      <c r="AC69" s="134"/>
      <c r="AD69" s="134"/>
      <c r="AE69" s="134"/>
    </row>
    <row r="70" spans="1:28" ht="25.5">
      <c r="A70" s="129" t="s">
        <v>324</v>
      </c>
      <c r="B70" s="98" t="s">
        <v>150</v>
      </c>
      <c r="C70" s="99" t="s">
        <v>325</v>
      </c>
      <c r="D70" s="82" t="s">
        <v>326</v>
      </c>
      <c r="E70" s="100">
        <v>181.656</v>
      </c>
      <c r="F70" s="101" t="s">
        <v>161</v>
      </c>
      <c r="G70" s="102">
        <v>0</v>
      </c>
      <c r="H70" s="102">
        <f>ROUND(E70*G70,2)</f>
        <v>0</v>
      </c>
      <c r="J70" s="102">
        <f aca="true" t="shared" si="4" ref="J70:J75">ROUND(E70*G70,2)</f>
        <v>0</v>
      </c>
      <c r="O70" s="101">
        <v>20</v>
      </c>
      <c r="P70" s="101" t="s">
        <v>154</v>
      </c>
      <c r="V70" s="104" t="s">
        <v>76</v>
      </c>
      <c r="W70" s="100">
        <v>85.015</v>
      </c>
      <c r="X70" s="101" t="s">
        <v>327</v>
      </c>
      <c r="Y70" s="99" t="s">
        <v>325</v>
      </c>
      <c r="Z70" s="99" t="s">
        <v>199</v>
      </c>
      <c r="AA70" s="99" t="s">
        <v>154</v>
      </c>
      <c r="AB70" s="99" t="s">
        <v>156</v>
      </c>
    </row>
    <row r="71" spans="1:28" ht="12.75">
      <c r="A71" s="129" t="s">
        <v>328</v>
      </c>
      <c r="B71" s="98" t="s">
        <v>195</v>
      </c>
      <c r="C71" s="99" t="s">
        <v>329</v>
      </c>
      <c r="D71" s="82" t="s">
        <v>330</v>
      </c>
      <c r="E71" s="100">
        <v>841</v>
      </c>
      <c r="F71" s="101" t="s">
        <v>231</v>
      </c>
      <c r="G71" s="102">
        <v>0</v>
      </c>
      <c r="I71" s="102">
        <f>ROUND(E71*G71,2)</f>
        <v>0</v>
      </c>
      <c r="J71" s="102">
        <f t="shared" si="4"/>
        <v>0</v>
      </c>
      <c r="O71" s="101">
        <v>20</v>
      </c>
      <c r="P71" s="101" t="s">
        <v>154</v>
      </c>
      <c r="V71" s="104" t="s">
        <v>66</v>
      </c>
      <c r="X71" s="101" t="s">
        <v>329</v>
      </c>
      <c r="Y71" s="101" t="s">
        <v>329</v>
      </c>
      <c r="Z71" s="99" t="s">
        <v>331</v>
      </c>
      <c r="AA71" s="99" t="s">
        <v>332</v>
      </c>
      <c r="AB71" s="99" t="s">
        <v>242</v>
      </c>
    </row>
    <row r="72" spans="1:28" ht="12.75">
      <c r="A72" s="129" t="s">
        <v>333</v>
      </c>
      <c r="B72" s="98" t="s">
        <v>195</v>
      </c>
      <c r="C72" s="99" t="s">
        <v>334</v>
      </c>
      <c r="D72" s="82" t="s">
        <v>335</v>
      </c>
      <c r="E72" s="100">
        <v>10676</v>
      </c>
      <c r="F72" s="101" t="s">
        <v>231</v>
      </c>
      <c r="G72" s="102">
        <v>0</v>
      </c>
      <c r="I72" s="102">
        <f>ROUND(E72*G72,2)</f>
        <v>0</v>
      </c>
      <c r="J72" s="102">
        <f t="shared" si="4"/>
        <v>0</v>
      </c>
      <c r="O72" s="101">
        <v>20</v>
      </c>
      <c r="P72" s="101" t="s">
        <v>154</v>
      </c>
      <c r="V72" s="104" t="s">
        <v>66</v>
      </c>
      <c r="X72" s="101" t="s">
        <v>334</v>
      </c>
      <c r="Y72" s="101" t="s">
        <v>334</v>
      </c>
      <c r="Z72" s="99" t="s">
        <v>331</v>
      </c>
      <c r="AA72" s="99" t="s">
        <v>336</v>
      </c>
      <c r="AB72" s="99" t="s">
        <v>200</v>
      </c>
    </row>
    <row r="73" spans="1:28" ht="25.5">
      <c r="A73" s="129" t="s">
        <v>337</v>
      </c>
      <c r="B73" s="98" t="s">
        <v>150</v>
      </c>
      <c r="C73" s="99" t="s">
        <v>338</v>
      </c>
      <c r="D73" s="82" t="s">
        <v>339</v>
      </c>
      <c r="E73" s="100">
        <v>5.645</v>
      </c>
      <c r="F73" s="101" t="s">
        <v>161</v>
      </c>
      <c r="G73" s="102">
        <v>0</v>
      </c>
      <c r="H73" s="102">
        <f>ROUND(E73*G73,2)</f>
        <v>0</v>
      </c>
      <c r="J73" s="102">
        <f t="shared" si="4"/>
        <v>0</v>
      </c>
      <c r="O73" s="101">
        <v>20</v>
      </c>
      <c r="P73" s="101" t="s">
        <v>154</v>
      </c>
      <c r="V73" s="104" t="s">
        <v>76</v>
      </c>
      <c r="W73" s="100">
        <v>18.883</v>
      </c>
      <c r="X73" s="101" t="s">
        <v>340</v>
      </c>
      <c r="Y73" s="99" t="s">
        <v>338</v>
      </c>
      <c r="Z73" s="99" t="s">
        <v>199</v>
      </c>
      <c r="AA73" s="99" t="s">
        <v>154</v>
      </c>
      <c r="AB73" s="99" t="s">
        <v>156</v>
      </c>
    </row>
    <row r="74" spans="1:28" ht="12.75">
      <c r="A74" s="129" t="s">
        <v>341</v>
      </c>
      <c r="B74" s="98" t="s">
        <v>195</v>
      </c>
      <c r="C74" s="99" t="s">
        <v>342</v>
      </c>
      <c r="D74" s="82" t="s">
        <v>343</v>
      </c>
      <c r="E74" s="100">
        <v>392</v>
      </c>
      <c r="F74" s="101" t="s">
        <v>231</v>
      </c>
      <c r="G74" s="102">
        <v>0</v>
      </c>
      <c r="I74" s="102">
        <f>ROUND(E74*G74,2)</f>
        <v>0</v>
      </c>
      <c r="J74" s="102">
        <f t="shared" si="4"/>
        <v>0</v>
      </c>
      <c r="O74" s="101">
        <v>20</v>
      </c>
      <c r="P74" s="101" t="s">
        <v>154</v>
      </c>
      <c r="V74" s="104" t="s">
        <v>66</v>
      </c>
      <c r="X74" s="101" t="s">
        <v>342</v>
      </c>
      <c r="Y74" s="101" t="s">
        <v>342</v>
      </c>
      <c r="Z74" s="99" t="s">
        <v>331</v>
      </c>
      <c r="AA74" s="99" t="s">
        <v>344</v>
      </c>
      <c r="AB74" s="99" t="s">
        <v>242</v>
      </c>
    </row>
    <row r="75" spans="1:28" ht="12.75">
      <c r="A75" s="129" t="s">
        <v>345</v>
      </c>
      <c r="B75" s="98" t="s">
        <v>150</v>
      </c>
      <c r="C75" s="99" t="s">
        <v>346</v>
      </c>
      <c r="D75" s="82" t="s">
        <v>347</v>
      </c>
      <c r="E75" s="100">
        <v>8</v>
      </c>
      <c r="F75" s="101" t="s">
        <v>231</v>
      </c>
      <c r="G75" s="102">
        <v>0</v>
      </c>
      <c r="H75" s="102">
        <f>ROUND(E75*G75,2)</f>
        <v>0</v>
      </c>
      <c r="J75" s="102">
        <f t="shared" si="4"/>
        <v>0</v>
      </c>
      <c r="K75" s="103">
        <v>2.71786</v>
      </c>
      <c r="L75" s="103">
        <f>E75*K75</f>
        <v>21.74288</v>
      </c>
      <c r="O75" s="101">
        <v>20</v>
      </c>
      <c r="P75" s="101" t="s">
        <v>154</v>
      </c>
      <c r="V75" s="104" t="s">
        <v>76</v>
      </c>
      <c r="W75" s="100">
        <v>126.504</v>
      </c>
      <c r="X75" s="99" t="s">
        <v>346</v>
      </c>
      <c r="Y75" s="99" t="s">
        <v>346</v>
      </c>
      <c r="Z75" s="99" t="s">
        <v>273</v>
      </c>
      <c r="AA75" s="99" t="s">
        <v>154</v>
      </c>
      <c r="AB75" s="99" t="s">
        <v>156</v>
      </c>
    </row>
    <row r="76" spans="4:23" ht="12.75">
      <c r="D76" s="138" t="s">
        <v>348</v>
      </c>
      <c r="E76" s="139">
        <f>J76</f>
        <v>0</v>
      </c>
      <c r="H76" s="139">
        <f>SUM(H66:H75)</f>
        <v>0</v>
      </c>
      <c r="I76" s="139">
        <f>SUM(I66:I75)</f>
        <v>0</v>
      </c>
      <c r="J76" s="139">
        <f>SUM(J66:J75)</f>
        <v>0</v>
      </c>
      <c r="L76" s="140">
        <f>SUM(L66:L75)</f>
        <v>196.96856000000002</v>
      </c>
      <c r="N76" s="141">
        <f>SUM(N66:N75)</f>
        <v>0</v>
      </c>
      <c r="W76" s="141">
        <f>SUM(W66:W75)</f>
        <v>701.1260000000001</v>
      </c>
    </row>
    <row r="78" ht="12.75">
      <c r="B78" s="128" t="s">
        <v>106</v>
      </c>
    </row>
    <row r="79" spans="1:28" ht="25.5">
      <c r="A79" s="129" t="s">
        <v>349</v>
      </c>
      <c r="B79" s="98" t="s">
        <v>276</v>
      </c>
      <c r="C79" s="99" t="s">
        <v>350</v>
      </c>
      <c r="D79" s="82" t="s">
        <v>351</v>
      </c>
      <c r="E79" s="100">
        <v>5</v>
      </c>
      <c r="F79" s="101" t="s">
        <v>231</v>
      </c>
      <c r="G79" s="102">
        <v>0</v>
      </c>
      <c r="H79" s="102">
        <f>ROUND(E79*G79,2)</f>
        <v>0</v>
      </c>
      <c r="J79" s="102">
        <f>ROUND(E79*G79,2)</f>
        <v>0</v>
      </c>
      <c r="K79" s="103">
        <v>0.2457</v>
      </c>
      <c r="L79" s="103">
        <f>E79*K79</f>
        <v>1.2285</v>
      </c>
      <c r="O79" s="101">
        <v>20</v>
      </c>
      <c r="P79" s="101" t="s">
        <v>154</v>
      </c>
      <c r="V79" s="104" t="s">
        <v>76</v>
      </c>
      <c r="W79" s="100">
        <v>3.94</v>
      </c>
      <c r="X79" s="101" t="s">
        <v>352</v>
      </c>
      <c r="Y79" s="99" t="s">
        <v>350</v>
      </c>
      <c r="Z79" s="99" t="s">
        <v>303</v>
      </c>
      <c r="AA79" s="99" t="s">
        <v>154</v>
      </c>
      <c r="AB79" s="99" t="s">
        <v>156</v>
      </c>
    </row>
    <row r="80" spans="1:28" ht="25.5">
      <c r="A80" s="129" t="s">
        <v>353</v>
      </c>
      <c r="B80" s="98" t="s">
        <v>195</v>
      </c>
      <c r="C80" s="99" t="s">
        <v>354</v>
      </c>
      <c r="D80" s="82" t="s">
        <v>355</v>
      </c>
      <c r="E80" s="100">
        <v>5</v>
      </c>
      <c r="F80" s="101" t="s">
        <v>231</v>
      </c>
      <c r="G80" s="102">
        <v>0</v>
      </c>
      <c r="I80" s="102">
        <f>ROUND(E80*G80,2)</f>
        <v>0</v>
      </c>
      <c r="J80" s="102">
        <f>ROUND(E80*G80,2)</f>
        <v>0</v>
      </c>
      <c r="K80" s="103">
        <v>0.0014</v>
      </c>
      <c r="L80" s="103">
        <f>E80*K80</f>
        <v>0.007</v>
      </c>
      <c r="O80" s="101">
        <v>20</v>
      </c>
      <c r="P80" s="101" t="s">
        <v>154</v>
      </c>
      <c r="V80" s="104" t="s">
        <v>66</v>
      </c>
      <c r="X80" s="99" t="s">
        <v>354</v>
      </c>
      <c r="Y80" s="99" t="s">
        <v>354</v>
      </c>
      <c r="Z80" s="99" t="s">
        <v>356</v>
      </c>
      <c r="AA80" s="99" t="s">
        <v>154</v>
      </c>
      <c r="AB80" s="99" t="s">
        <v>200</v>
      </c>
    </row>
    <row r="81" spans="2:31" ht="12.75">
      <c r="B81" s="130"/>
      <c r="C81" s="131"/>
      <c r="D81" s="132" t="s">
        <v>357</v>
      </c>
      <c r="E81" s="133"/>
      <c r="F81" s="134"/>
      <c r="G81" s="135"/>
      <c r="H81" s="135"/>
      <c r="I81" s="135"/>
      <c r="J81" s="135"/>
      <c r="K81" s="136"/>
      <c r="L81" s="136"/>
      <c r="M81" s="133"/>
      <c r="N81" s="133"/>
      <c r="O81" s="134"/>
      <c r="P81" s="134"/>
      <c r="Q81" s="133"/>
      <c r="R81" s="133"/>
      <c r="S81" s="133"/>
      <c r="T81" s="137"/>
      <c r="U81" s="137"/>
      <c r="V81" s="137" t="s">
        <v>193</v>
      </c>
      <c r="W81" s="133"/>
      <c r="X81" s="134"/>
      <c r="Y81" s="134"/>
      <c r="Z81" s="131"/>
      <c r="AA81" s="131"/>
      <c r="AB81" s="134"/>
      <c r="AC81" s="134"/>
      <c r="AD81" s="134"/>
      <c r="AE81" s="134"/>
    </row>
    <row r="82" spans="1:28" ht="25.5">
      <c r="A82" s="129" t="s">
        <v>358</v>
      </c>
      <c r="B82" s="98" t="s">
        <v>276</v>
      </c>
      <c r="C82" s="99" t="s">
        <v>359</v>
      </c>
      <c r="D82" s="82" t="s">
        <v>360</v>
      </c>
      <c r="E82" s="100">
        <v>5</v>
      </c>
      <c r="F82" s="101" t="s">
        <v>231</v>
      </c>
      <c r="G82" s="102">
        <v>0</v>
      </c>
      <c r="H82" s="102">
        <f>ROUND(E82*G82,2)</f>
        <v>0</v>
      </c>
      <c r="J82" s="102">
        <f aca="true" t="shared" si="5" ref="J82:J95">ROUND(E82*G82,2)</f>
        <v>0</v>
      </c>
      <c r="K82" s="103">
        <v>0.11241</v>
      </c>
      <c r="L82" s="103">
        <f aca="true" t="shared" si="6" ref="L82:L93">E82*K82</f>
        <v>0.5620499999999999</v>
      </c>
      <c r="O82" s="101">
        <v>20</v>
      </c>
      <c r="P82" s="101" t="s">
        <v>154</v>
      </c>
      <c r="V82" s="104" t="s">
        <v>76</v>
      </c>
      <c r="W82" s="100">
        <v>2.665</v>
      </c>
      <c r="X82" s="101" t="s">
        <v>361</v>
      </c>
      <c r="Y82" s="99" t="s">
        <v>359</v>
      </c>
      <c r="Z82" s="99" t="s">
        <v>303</v>
      </c>
      <c r="AA82" s="99" t="s">
        <v>154</v>
      </c>
      <c r="AB82" s="99" t="s">
        <v>156</v>
      </c>
    </row>
    <row r="83" spans="1:28" ht="12.75">
      <c r="A83" s="129" t="s">
        <v>362</v>
      </c>
      <c r="B83" s="98" t="s">
        <v>195</v>
      </c>
      <c r="C83" s="99" t="s">
        <v>363</v>
      </c>
      <c r="D83" s="82" t="s">
        <v>364</v>
      </c>
      <c r="E83" s="100">
        <v>15</v>
      </c>
      <c r="F83" s="101" t="s">
        <v>181</v>
      </c>
      <c r="G83" s="102">
        <v>0</v>
      </c>
      <c r="I83" s="102">
        <f>ROUND(E83*G83,2)</f>
        <v>0</v>
      </c>
      <c r="J83" s="102">
        <f t="shared" si="5"/>
        <v>0</v>
      </c>
      <c r="K83" s="103">
        <v>0.0013</v>
      </c>
      <c r="L83" s="103">
        <f t="shared" si="6"/>
        <v>0.0195</v>
      </c>
      <c r="O83" s="101">
        <v>20</v>
      </c>
      <c r="P83" s="101" t="s">
        <v>154</v>
      </c>
      <c r="V83" s="104" t="s">
        <v>66</v>
      </c>
      <c r="X83" s="99" t="s">
        <v>363</v>
      </c>
      <c r="Y83" s="99" t="s">
        <v>363</v>
      </c>
      <c r="Z83" s="99" t="s">
        <v>356</v>
      </c>
      <c r="AA83" s="99" t="s">
        <v>154</v>
      </c>
      <c r="AB83" s="99" t="s">
        <v>200</v>
      </c>
    </row>
    <row r="84" spans="1:28" ht="25.5">
      <c r="A84" s="129" t="s">
        <v>365</v>
      </c>
      <c r="B84" s="98" t="s">
        <v>276</v>
      </c>
      <c r="C84" s="99" t="s">
        <v>366</v>
      </c>
      <c r="D84" s="82" t="s">
        <v>367</v>
      </c>
      <c r="E84" s="100">
        <v>161</v>
      </c>
      <c r="F84" s="101" t="s">
        <v>181</v>
      </c>
      <c r="G84" s="102">
        <v>0</v>
      </c>
      <c r="H84" s="102">
        <f>ROUND(E84*G84,2)</f>
        <v>0</v>
      </c>
      <c r="J84" s="102">
        <f t="shared" si="5"/>
        <v>0</v>
      </c>
      <c r="K84" s="103">
        <v>0.15555</v>
      </c>
      <c r="L84" s="103">
        <f t="shared" si="6"/>
        <v>25.04355</v>
      </c>
      <c r="O84" s="101">
        <v>20</v>
      </c>
      <c r="P84" s="101" t="s">
        <v>154</v>
      </c>
      <c r="V84" s="104" t="s">
        <v>76</v>
      </c>
      <c r="W84" s="100">
        <v>41.86</v>
      </c>
      <c r="X84" s="101" t="s">
        <v>368</v>
      </c>
      <c r="Y84" s="99" t="s">
        <v>366</v>
      </c>
      <c r="Z84" s="99" t="s">
        <v>303</v>
      </c>
      <c r="AA84" s="99" t="s">
        <v>154</v>
      </c>
      <c r="AB84" s="99" t="s">
        <v>156</v>
      </c>
    </row>
    <row r="85" spans="1:28" ht="12.75">
      <c r="A85" s="129" t="s">
        <v>369</v>
      </c>
      <c r="B85" s="98" t="s">
        <v>195</v>
      </c>
      <c r="C85" s="99" t="s">
        <v>370</v>
      </c>
      <c r="D85" s="82" t="s">
        <v>371</v>
      </c>
      <c r="E85" s="100">
        <v>169</v>
      </c>
      <c r="F85" s="101" t="s">
        <v>231</v>
      </c>
      <c r="G85" s="102">
        <v>0</v>
      </c>
      <c r="I85" s="102">
        <f>ROUND(E85*G85,2)</f>
        <v>0</v>
      </c>
      <c r="J85" s="102">
        <f t="shared" si="5"/>
        <v>0</v>
      </c>
      <c r="K85" s="103">
        <v>0.07</v>
      </c>
      <c r="L85" s="103">
        <f t="shared" si="6"/>
        <v>11.830000000000002</v>
      </c>
      <c r="O85" s="101">
        <v>20</v>
      </c>
      <c r="P85" s="101" t="s">
        <v>154</v>
      </c>
      <c r="V85" s="104" t="s">
        <v>66</v>
      </c>
      <c r="X85" s="99" t="s">
        <v>370</v>
      </c>
      <c r="Y85" s="99" t="s">
        <v>370</v>
      </c>
      <c r="Z85" s="99" t="s">
        <v>267</v>
      </c>
      <c r="AA85" s="99" t="s">
        <v>154</v>
      </c>
      <c r="AB85" s="99" t="s">
        <v>156</v>
      </c>
    </row>
    <row r="86" spans="1:28" ht="25.5">
      <c r="A86" s="129" t="s">
        <v>372</v>
      </c>
      <c r="B86" s="98" t="s">
        <v>276</v>
      </c>
      <c r="C86" s="99" t="s">
        <v>373</v>
      </c>
      <c r="D86" s="82" t="s">
        <v>374</v>
      </c>
      <c r="E86" s="100">
        <v>94</v>
      </c>
      <c r="F86" s="101" t="s">
        <v>181</v>
      </c>
      <c r="G86" s="102">
        <v>0</v>
      </c>
      <c r="H86" s="102">
        <f>ROUND(E86*G86,2)</f>
        <v>0</v>
      </c>
      <c r="J86" s="102">
        <f t="shared" si="5"/>
        <v>0</v>
      </c>
      <c r="K86" s="103">
        <v>0.17638</v>
      </c>
      <c r="L86" s="103">
        <f t="shared" si="6"/>
        <v>16.579720000000002</v>
      </c>
      <c r="O86" s="101">
        <v>20</v>
      </c>
      <c r="P86" s="101" t="s">
        <v>154</v>
      </c>
      <c r="V86" s="104" t="s">
        <v>76</v>
      </c>
      <c r="W86" s="100">
        <v>25.474</v>
      </c>
      <c r="X86" s="101" t="s">
        <v>375</v>
      </c>
      <c r="Y86" s="99" t="s">
        <v>373</v>
      </c>
      <c r="Z86" s="99" t="s">
        <v>303</v>
      </c>
      <c r="AA86" s="99" t="s">
        <v>154</v>
      </c>
      <c r="AB86" s="99" t="s">
        <v>156</v>
      </c>
    </row>
    <row r="87" spans="1:28" ht="12.75">
      <c r="A87" s="129" t="s">
        <v>376</v>
      </c>
      <c r="B87" s="98" t="s">
        <v>195</v>
      </c>
      <c r="C87" s="99" t="s">
        <v>377</v>
      </c>
      <c r="D87" s="82" t="s">
        <v>378</v>
      </c>
      <c r="E87" s="100">
        <v>99</v>
      </c>
      <c r="F87" s="101" t="s">
        <v>231</v>
      </c>
      <c r="G87" s="102">
        <v>0</v>
      </c>
      <c r="I87" s="102">
        <f>ROUND(E87*G87,2)</f>
        <v>0</v>
      </c>
      <c r="J87" s="102">
        <f t="shared" si="5"/>
        <v>0</v>
      </c>
      <c r="K87" s="103">
        <v>0.064</v>
      </c>
      <c r="L87" s="103">
        <f t="shared" si="6"/>
        <v>6.336</v>
      </c>
      <c r="O87" s="101">
        <v>20</v>
      </c>
      <c r="P87" s="101" t="s">
        <v>154</v>
      </c>
      <c r="V87" s="104" t="s">
        <v>66</v>
      </c>
      <c r="X87" s="99" t="s">
        <v>377</v>
      </c>
      <c r="Y87" s="99" t="s">
        <v>377</v>
      </c>
      <c r="Z87" s="99" t="s">
        <v>267</v>
      </c>
      <c r="AA87" s="99" t="s">
        <v>154</v>
      </c>
      <c r="AB87" s="99" t="s">
        <v>200</v>
      </c>
    </row>
    <row r="88" spans="1:28" ht="12.75">
      <c r="A88" s="129" t="s">
        <v>379</v>
      </c>
      <c r="B88" s="98" t="s">
        <v>276</v>
      </c>
      <c r="C88" s="99" t="s">
        <v>380</v>
      </c>
      <c r="D88" s="82" t="s">
        <v>381</v>
      </c>
      <c r="E88" s="100">
        <v>10.2</v>
      </c>
      <c r="F88" s="101" t="s">
        <v>161</v>
      </c>
      <c r="G88" s="102">
        <v>0</v>
      </c>
      <c r="H88" s="102">
        <f>ROUND(E88*G88,2)</f>
        <v>0</v>
      </c>
      <c r="J88" s="102">
        <f t="shared" si="5"/>
        <v>0</v>
      </c>
      <c r="K88" s="103">
        <v>2.36285</v>
      </c>
      <c r="L88" s="103">
        <f t="shared" si="6"/>
        <v>24.101069999999996</v>
      </c>
      <c r="O88" s="101">
        <v>20</v>
      </c>
      <c r="P88" s="101" t="s">
        <v>154</v>
      </c>
      <c r="V88" s="104" t="s">
        <v>76</v>
      </c>
      <c r="W88" s="100">
        <v>14.708</v>
      </c>
      <c r="X88" s="101" t="s">
        <v>382</v>
      </c>
      <c r="Y88" s="99" t="s">
        <v>380</v>
      </c>
      <c r="Z88" s="99" t="s">
        <v>303</v>
      </c>
      <c r="AA88" s="99" t="s">
        <v>154</v>
      </c>
      <c r="AB88" s="99" t="s">
        <v>233</v>
      </c>
    </row>
    <row r="89" spans="1:28" ht="25.5">
      <c r="A89" s="129" t="s">
        <v>383</v>
      </c>
      <c r="B89" s="98" t="s">
        <v>165</v>
      </c>
      <c r="C89" s="99" t="s">
        <v>384</v>
      </c>
      <c r="D89" s="82" t="s">
        <v>385</v>
      </c>
      <c r="E89" s="100">
        <v>6</v>
      </c>
      <c r="F89" s="101" t="s">
        <v>181</v>
      </c>
      <c r="G89" s="102">
        <v>0</v>
      </c>
      <c r="H89" s="102">
        <f>ROUND(E89*G89,2)</f>
        <v>0</v>
      </c>
      <c r="J89" s="102">
        <f t="shared" si="5"/>
        <v>0</v>
      </c>
      <c r="K89" s="103">
        <v>2E-05</v>
      </c>
      <c r="L89" s="103">
        <f t="shared" si="6"/>
        <v>0.00012000000000000002</v>
      </c>
      <c r="O89" s="101">
        <v>20</v>
      </c>
      <c r="P89" s="101" t="s">
        <v>154</v>
      </c>
      <c r="V89" s="104" t="s">
        <v>76</v>
      </c>
      <c r="W89" s="100">
        <v>0.366</v>
      </c>
      <c r="X89" s="101" t="s">
        <v>386</v>
      </c>
      <c r="Y89" s="99" t="s">
        <v>384</v>
      </c>
      <c r="Z89" s="99" t="s">
        <v>303</v>
      </c>
      <c r="AA89" s="99" t="s">
        <v>154</v>
      </c>
      <c r="AB89" s="99" t="s">
        <v>156</v>
      </c>
    </row>
    <row r="90" spans="1:28" ht="25.5">
      <c r="A90" s="129" t="s">
        <v>387</v>
      </c>
      <c r="B90" s="98" t="s">
        <v>276</v>
      </c>
      <c r="C90" s="99" t="s">
        <v>388</v>
      </c>
      <c r="D90" s="82" t="s">
        <v>389</v>
      </c>
      <c r="E90" s="100">
        <v>13.5</v>
      </c>
      <c r="F90" s="101" t="s">
        <v>181</v>
      </c>
      <c r="G90" s="102">
        <v>0</v>
      </c>
      <c r="H90" s="102">
        <f>ROUND(E90*G90,2)</f>
        <v>0</v>
      </c>
      <c r="J90" s="102">
        <f t="shared" si="5"/>
        <v>0</v>
      </c>
      <c r="K90" s="103">
        <v>0.29221</v>
      </c>
      <c r="L90" s="103">
        <f t="shared" si="6"/>
        <v>3.9448350000000003</v>
      </c>
      <c r="O90" s="101">
        <v>20</v>
      </c>
      <c r="P90" s="101" t="s">
        <v>154</v>
      </c>
      <c r="V90" s="104" t="s">
        <v>76</v>
      </c>
      <c r="W90" s="100">
        <v>3.524</v>
      </c>
      <c r="X90" s="99" t="s">
        <v>388</v>
      </c>
      <c r="Y90" s="99" t="s">
        <v>388</v>
      </c>
      <c r="Z90" s="99" t="s">
        <v>199</v>
      </c>
      <c r="AA90" s="99" t="s">
        <v>154</v>
      </c>
      <c r="AB90" s="99" t="s">
        <v>156</v>
      </c>
    </row>
    <row r="91" spans="1:28" ht="12.75">
      <c r="A91" s="129" t="s">
        <v>390</v>
      </c>
      <c r="B91" s="98" t="s">
        <v>195</v>
      </c>
      <c r="C91" s="99" t="s">
        <v>391</v>
      </c>
      <c r="D91" s="82" t="s">
        <v>392</v>
      </c>
      <c r="E91" s="100">
        <v>13</v>
      </c>
      <c r="F91" s="101" t="s">
        <v>231</v>
      </c>
      <c r="G91" s="102">
        <v>0</v>
      </c>
      <c r="I91" s="102">
        <f>ROUND(E91*G91,2)</f>
        <v>0</v>
      </c>
      <c r="J91" s="102">
        <f t="shared" si="5"/>
        <v>0</v>
      </c>
      <c r="K91" s="103">
        <v>0.084</v>
      </c>
      <c r="L91" s="103">
        <f t="shared" si="6"/>
        <v>1.092</v>
      </c>
      <c r="O91" s="101">
        <v>20</v>
      </c>
      <c r="P91" s="101" t="s">
        <v>154</v>
      </c>
      <c r="V91" s="104" t="s">
        <v>66</v>
      </c>
      <c r="X91" s="101" t="s">
        <v>391</v>
      </c>
      <c r="Y91" s="101" t="s">
        <v>391</v>
      </c>
      <c r="Z91" s="99" t="s">
        <v>267</v>
      </c>
      <c r="AA91" s="99" t="s">
        <v>393</v>
      </c>
      <c r="AB91" s="99" t="s">
        <v>200</v>
      </c>
    </row>
    <row r="92" spans="1:28" ht="25.5">
      <c r="A92" s="129" t="s">
        <v>394</v>
      </c>
      <c r="B92" s="98" t="s">
        <v>195</v>
      </c>
      <c r="C92" s="99" t="s">
        <v>395</v>
      </c>
      <c r="D92" s="82" t="s">
        <v>396</v>
      </c>
      <c r="E92" s="100">
        <v>1</v>
      </c>
      <c r="F92" s="101" t="s">
        <v>231</v>
      </c>
      <c r="G92" s="102">
        <v>0</v>
      </c>
      <c r="I92" s="102">
        <f>ROUND(E92*G92,2)</f>
        <v>0</v>
      </c>
      <c r="J92" s="102">
        <f t="shared" si="5"/>
        <v>0</v>
      </c>
      <c r="K92" s="103">
        <v>0.042</v>
      </c>
      <c r="L92" s="103">
        <f t="shared" si="6"/>
        <v>0.042</v>
      </c>
      <c r="O92" s="101">
        <v>20</v>
      </c>
      <c r="P92" s="101" t="s">
        <v>154</v>
      </c>
      <c r="V92" s="104" t="s">
        <v>66</v>
      </c>
      <c r="X92" s="101" t="s">
        <v>395</v>
      </c>
      <c r="Y92" s="101" t="s">
        <v>395</v>
      </c>
      <c r="Z92" s="99" t="s">
        <v>267</v>
      </c>
      <c r="AA92" s="99" t="s">
        <v>397</v>
      </c>
      <c r="AB92" s="99" t="s">
        <v>200</v>
      </c>
    </row>
    <row r="93" spans="1:28" ht="12.75">
      <c r="A93" s="129" t="s">
        <v>398</v>
      </c>
      <c r="B93" s="98" t="s">
        <v>195</v>
      </c>
      <c r="C93" s="99" t="s">
        <v>399</v>
      </c>
      <c r="D93" s="82" t="s">
        <v>400</v>
      </c>
      <c r="E93" s="100">
        <v>27</v>
      </c>
      <c r="F93" s="101" t="s">
        <v>231</v>
      </c>
      <c r="G93" s="102">
        <v>0</v>
      </c>
      <c r="I93" s="102">
        <f>ROUND(E93*G93,2)</f>
        <v>0</v>
      </c>
      <c r="J93" s="102">
        <f t="shared" si="5"/>
        <v>0</v>
      </c>
      <c r="K93" s="103">
        <v>0.017</v>
      </c>
      <c r="L93" s="103">
        <f t="shared" si="6"/>
        <v>0.459</v>
      </c>
      <c r="O93" s="101">
        <v>20</v>
      </c>
      <c r="P93" s="101" t="s">
        <v>154</v>
      </c>
      <c r="V93" s="104" t="s">
        <v>66</v>
      </c>
      <c r="X93" s="101" t="s">
        <v>399</v>
      </c>
      <c r="Y93" s="101" t="s">
        <v>399</v>
      </c>
      <c r="Z93" s="99" t="s">
        <v>401</v>
      </c>
      <c r="AA93" s="99" t="s">
        <v>402</v>
      </c>
      <c r="AB93" s="99" t="s">
        <v>200</v>
      </c>
    </row>
    <row r="94" spans="1:28" ht="12.75">
      <c r="A94" s="129" t="s">
        <v>403</v>
      </c>
      <c r="B94" s="98" t="s">
        <v>404</v>
      </c>
      <c r="C94" s="99" t="s">
        <v>405</v>
      </c>
      <c r="D94" s="82" t="s">
        <v>406</v>
      </c>
      <c r="E94" s="100">
        <v>0.18</v>
      </c>
      <c r="F94" s="101" t="s">
        <v>161</v>
      </c>
      <c r="G94" s="102">
        <v>0</v>
      </c>
      <c r="H94" s="102">
        <f>ROUND(E94*G94,2)</f>
        <v>0</v>
      </c>
      <c r="J94" s="102">
        <f t="shared" si="5"/>
        <v>0</v>
      </c>
      <c r="M94" s="100">
        <v>2.2</v>
      </c>
      <c r="N94" s="100">
        <f>E94*M94</f>
        <v>0.396</v>
      </c>
      <c r="O94" s="101">
        <v>20</v>
      </c>
      <c r="P94" s="101" t="s">
        <v>154</v>
      </c>
      <c r="V94" s="104" t="s">
        <v>76</v>
      </c>
      <c r="W94" s="100">
        <v>2.342</v>
      </c>
      <c r="X94" s="101" t="s">
        <v>407</v>
      </c>
      <c r="Y94" s="99" t="s">
        <v>405</v>
      </c>
      <c r="Z94" s="99" t="s">
        <v>163</v>
      </c>
      <c r="AA94" s="99" t="s">
        <v>154</v>
      </c>
      <c r="AB94" s="99" t="s">
        <v>156</v>
      </c>
    </row>
    <row r="95" spans="1:28" ht="12.75">
      <c r="A95" s="129" t="s">
        <v>408</v>
      </c>
      <c r="B95" s="98" t="s">
        <v>276</v>
      </c>
      <c r="C95" s="99" t="s">
        <v>409</v>
      </c>
      <c r="D95" s="82" t="s">
        <v>410</v>
      </c>
      <c r="E95" s="100">
        <v>1970.149</v>
      </c>
      <c r="F95" s="101" t="s">
        <v>198</v>
      </c>
      <c r="G95" s="102">
        <v>0</v>
      </c>
      <c r="H95" s="102">
        <f>ROUND(E95*G95,2)</f>
        <v>0</v>
      </c>
      <c r="J95" s="102">
        <f t="shared" si="5"/>
        <v>0</v>
      </c>
      <c r="O95" s="101">
        <v>20</v>
      </c>
      <c r="P95" s="101" t="s">
        <v>154</v>
      </c>
      <c r="V95" s="104" t="s">
        <v>76</v>
      </c>
      <c r="W95" s="100">
        <v>39.403</v>
      </c>
      <c r="X95" s="101" t="s">
        <v>411</v>
      </c>
      <c r="Y95" s="99" t="s">
        <v>409</v>
      </c>
      <c r="Z95" s="99" t="s">
        <v>412</v>
      </c>
      <c r="AA95" s="99" t="s">
        <v>154</v>
      </c>
      <c r="AB95" s="99" t="s">
        <v>256</v>
      </c>
    </row>
    <row r="96" spans="4:23" ht="12.75">
      <c r="D96" s="138" t="s">
        <v>413</v>
      </c>
      <c r="E96" s="139">
        <f>J96</f>
        <v>0</v>
      </c>
      <c r="H96" s="139">
        <f>SUM(H77:H95)</f>
        <v>0</v>
      </c>
      <c r="I96" s="139">
        <f>SUM(I77:I95)</f>
        <v>0</v>
      </c>
      <c r="J96" s="139">
        <f>SUM(J77:J95)</f>
        <v>0</v>
      </c>
      <c r="L96" s="140">
        <f>SUM(L77:L95)</f>
        <v>91.245345</v>
      </c>
      <c r="N96" s="141">
        <f>SUM(N77:N95)</f>
        <v>0.396</v>
      </c>
      <c r="W96" s="141">
        <f>SUM(W77:W95)</f>
        <v>134.282</v>
      </c>
    </row>
    <row r="98" spans="4:23" ht="12.75">
      <c r="D98" s="138" t="s">
        <v>107</v>
      </c>
      <c r="E98" s="141">
        <f>J98</f>
        <v>0</v>
      </c>
      <c r="H98" s="139">
        <f>H37+H41+H46+H50+H65+H76+H96</f>
        <v>0</v>
      </c>
      <c r="I98" s="139">
        <f>I37+I41+I46+I50+I65+I76+I96</f>
        <v>0</v>
      </c>
      <c r="J98" s="139">
        <f>J37+J41+J46+J50+J65+J76+J96</f>
        <v>0</v>
      </c>
      <c r="L98" s="140">
        <f>L37+L41+L46+L50+L65+L76+L96</f>
        <v>1970.1494452</v>
      </c>
      <c r="N98" s="141">
        <f>N37+N41+N46+N50+N65+N76+N96</f>
        <v>294.456</v>
      </c>
      <c r="W98" s="141">
        <f>W37+W41+W46+W50+W65+W76+W96</f>
        <v>2645.7860000000005</v>
      </c>
    </row>
    <row r="100" ht="12.75">
      <c r="B100" s="127" t="s">
        <v>109</v>
      </c>
    </row>
    <row r="101" ht="12.75">
      <c r="B101" s="128" t="s">
        <v>108</v>
      </c>
    </row>
    <row r="102" spans="1:28" ht="12.75">
      <c r="A102" s="129" t="s">
        <v>414</v>
      </c>
      <c r="B102" s="98" t="s">
        <v>415</v>
      </c>
      <c r="C102" s="99" t="s">
        <v>416</v>
      </c>
      <c r="D102" s="82" t="s">
        <v>417</v>
      </c>
      <c r="E102" s="100">
        <v>81</v>
      </c>
      <c r="F102" s="101" t="s">
        <v>216</v>
      </c>
      <c r="G102" s="102">
        <v>0</v>
      </c>
      <c r="H102" s="102">
        <f>ROUND(E102*G102,2)</f>
        <v>0</v>
      </c>
      <c r="J102" s="102">
        <f>ROUND(E102*G102,2)</f>
        <v>0</v>
      </c>
      <c r="O102" s="101">
        <v>20</v>
      </c>
      <c r="P102" s="101" t="s">
        <v>154</v>
      </c>
      <c r="V102" s="104" t="s">
        <v>418</v>
      </c>
      <c r="W102" s="100">
        <v>0.567</v>
      </c>
      <c r="X102" s="101" t="s">
        <v>419</v>
      </c>
      <c r="Y102" s="99" t="s">
        <v>416</v>
      </c>
      <c r="Z102" s="99" t="s">
        <v>420</v>
      </c>
      <c r="AA102" s="99" t="s">
        <v>154</v>
      </c>
      <c r="AB102" s="99" t="s">
        <v>156</v>
      </c>
    </row>
    <row r="103" spans="1:28" ht="12.75">
      <c r="A103" s="129" t="s">
        <v>421</v>
      </c>
      <c r="B103" s="98" t="s">
        <v>415</v>
      </c>
      <c r="C103" s="99" t="s">
        <v>422</v>
      </c>
      <c r="D103" s="82" t="s">
        <v>423</v>
      </c>
      <c r="E103" s="100">
        <v>6.772</v>
      </c>
      <c r="F103" s="101" t="s">
        <v>140</v>
      </c>
      <c r="G103" s="102">
        <v>0</v>
      </c>
      <c r="H103" s="102">
        <f>ROUND(E103*G103,2)</f>
        <v>0</v>
      </c>
      <c r="J103" s="102">
        <f>ROUND(E103*G103,2)</f>
        <v>0</v>
      </c>
      <c r="O103" s="101">
        <v>20</v>
      </c>
      <c r="P103" s="101" t="s">
        <v>154</v>
      </c>
      <c r="V103" s="104" t="s">
        <v>418</v>
      </c>
      <c r="X103" s="101" t="s">
        <v>424</v>
      </c>
      <c r="Y103" s="99" t="s">
        <v>422</v>
      </c>
      <c r="Z103" s="99" t="s">
        <v>420</v>
      </c>
      <c r="AA103" s="99" t="s">
        <v>154</v>
      </c>
      <c r="AB103" s="99" t="s">
        <v>156</v>
      </c>
    </row>
    <row r="104" spans="4:23" ht="12.75">
      <c r="D104" s="138" t="s">
        <v>425</v>
      </c>
      <c r="E104" s="139">
        <f>J104</f>
        <v>0</v>
      </c>
      <c r="H104" s="139">
        <f>SUM(H99:H103)</f>
        <v>0</v>
      </c>
      <c r="I104" s="139">
        <f>SUM(I99:I103)</f>
        <v>0</v>
      </c>
      <c r="J104" s="139">
        <f>SUM(J99:J103)</f>
        <v>0</v>
      </c>
      <c r="L104" s="140">
        <f>SUM(L99:L103)</f>
        <v>0</v>
      </c>
      <c r="N104" s="141">
        <f>SUM(N99:N103)</f>
        <v>0</v>
      </c>
      <c r="W104" s="141">
        <f>SUM(W99:W103)</f>
        <v>0.567</v>
      </c>
    </row>
    <row r="106" ht="12.75">
      <c r="B106" s="128" t="s">
        <v>111</v>
      </c>
    </row>
    <row r="107" spans="1:28" ht="12.75">
      <c r="A107" s="129" t="s">
        <v>426</v>
      </c>
      <c r="B107" s="98" t="s">
        <v>427</v>
      </c>
      <c r="C107" s="99" t="s">
        <v>428</v>
      </c>
      <c r="D107" s="82" t="s">
        <v>429</v>
      </c>
      <c r="E107" s="100">
        <v>122</v>
      </c>
      <c r="F107" s="101" t="s">
        <v>181</v>
      </c>
      <c r="G107" s="102">
        <v>0</v>
      </c>
      <c r="H107" s="102">
        <f>ROUND(E107*G107,2)</f>
        <v>0</v>
      </c>
      <c r="J107" s="102">
        <f>ROUND(E107*G107,2)</f>
        <v>0</v>
      </c>
      <c r="K107" s="103">
        <v>0.0042</v>
      </c>
      <c r="L107" s="103">
        <f>E107*K107</f>
        <v>0.5124</v>
      </c>
      <c r="O107" s="101">
        <v>20</v>
      </c>
      <c r="P107" s="101" t="s">
        <v>154</v>
      </c>
      <c r="V107" s="104" t="s">
        <v>418</v>
      </c>
      <c r="W107" s="100">
        <v>92.232</v>
      </c>
      <c r="X107" s="101" t="s">
        <v>430</v>
      </c>
      <c r="Y107" s="99" t="s">
        <v>428</v>
      </c>
      <c r="Z107" s="99" t="s">
        <v>431</v>
      </c>
      <c r="AA107" s="99" t="s">
        <v>154</v>
      </c>
      <c r="AB107" s="99" t="s">
        <v>156</v>
      </c>
    </row>
    <row r="108" spans="2:31" ht="12.75">
      <c r="B108" s="130"/>
      <c r="C108" s="131"/>
      <c r="D108" s="132" t="s">
        <v>432</v>
      </c>
      <c r="E108" s="133"/>
      <c r="F108" s="134"/>
      <c r="G108" s="135"/>
      <c r="H108" s="135"/>
      <c r="I108" s="135"/>
      <c r="J108" s="135"/>
      <c r="K108" s="136"/>
      <c r="L108" s="136"/>
      <c r="M108" s="133"/>
      <c r="N108" s="133"/>
      <c r="O108" s="134"/>
      <c r="P108" s="134"/>
      <c r="Q108" s="133"/>
      <c r="R108" s="133"/>
      <c r="S108" s="133"/>
      <c r="T108" s="137"/>
      <c r="U108" s="137"/>
      <c r="V108" s="137" t="s">
        <v>193</v>
      </c>
      <c r="W108" s="133"/>
      <c r="X108" s="134"/>
      <c r="Y108" s="134"/>
      <c r="Z108" s="131"/>
      <c r="AA108" s="131"/>
      <c r="AB108" s="134"/>
      <c r="AC108" s="134"/>
      <c r="AD108" s="134"/>
      <c r="AE108" s="134"/>
    </row>
    <row r="109" spans="1:28" ht="12.75">
      <c r="A109" s="129" t="s">
        <v>433</v>
      </c>
      <c r="B109" s="98" t="s">
        <v>427</v>
      </c>
      <c r="C109" s="99" t="s">
        <v>434</v>
      </c>
      <c r="D109" s="82" t="s">
        <v>435</v>
      </c>
      <c r="E109" s="100">
        <v>45</v>
      </c>
      <c r="F109" s="101" t="s">
        <v>181</v>
      </c>
      <c r="G109" s="102">
        <v>0</v>
      </c>
      <c r="H109" s="102">
        <f>ROUND(E109*G109,2)</f>
        <v>0</v>
      </c>
      <c r="J109" s="102">
        <f>ROUND(E109*G109,2)</f>
        <v>0</v>
      </c>
      <c r="K109" s="103">
        <v>0.01374</v>
      </c>
      <c r="L109" s="103">
        <f>E109*K109</f>
        <v>0.6183000000000001</v>
      </c>
      <c r="O109" s="101">
        <v>20</v>
      </c>
      <c r="P109" s="101" t="s">
        <v>154</v>
      </c>
      <c r="V109" s="104" t="s">
        <v>418</v>
      </c>
      <c r="W109" s="100">
        <v>41.94</v>
      </c>
      <c r="X109" s="101" t="s">
        <v>436</v>
      </c>
      <c r="Y109" s="99" t="s">
        <v>434</v>
      </c>
      <c r="Z109" s="99" t="s">
        <v>431</v>
      </c>
      <c r="AA109" s="99" t="s">
        <v>154</v>
      </c>
      <c r="AB109" s="99" t="s">
        <v>156</v>
      </c>
    </row>
    <row r="110" spans="1:28" ht="12.75">
      <c r="A110" s="129" t="s">
        <v>437</v>
      </c>
      <c r="B110" s="98" t="s">
        <v>427</v>
      </c>
      <c r="C110" s="99" t="s">
        <v>438</v>
      </c>
      <c r="D110" s="82" t="s">
        <v>439</v>
      </c>
      <c r="E110" s="100">
        <v>44.136</v>
      </c>
      <c r="F110" s="101" t="s">
        <v>140</v>
      </c>
      <c r="G110" s="102">
        <v>0</v>
      </c>
      <c r="H110" s="102">
        <f>ROUND(E110*G110,2)</f>
        <v>0</v>
      </c>
      <c r="J110" s="102">
        <f>ROUND(E110*G110,2)</f>
        <v>0</v>
      </c>
      <c r="O110" s="101">
        <v>20</v>
      </c>
      <c r="P110" s="101" t="s">
        <v>154</v>
      </c>
      <c r="V110" s="104" t="s">
        <v>418</v>
      </c>
      <c r="X110" s="101" t="s">
        <v>440</v>
      </c>
      <c r="Y110" s="99" t="s">
        <v>438</v>
      </c>
      <c r="Z110" s="99" t="s">
        <v>441</v>
      </c>
      <c r="AA110" s="99" t="s">
        <v>154</v>
      </c>
      <c r="AB110" s="99" t="s">
        <v>156</v>
      </c>
    </row>
    <row r="111" spans="4:23" ht="12.75">
      <c r="D111" s="138" t="s">
        <v>442</v>
      </c>
      <c r="E111" s="139">
        <f>J111</f>
        <v>0</v>
      </c>
      <c r="H111" s="139">
        <f>SUM(H105:H110)</f>
        <v>0</v>
      </c>
      <c r="I111" s="139">
        <f>SUM(I105:I110)</f>
        <v>0</v>
      </c>
      <c r="J111" s="139">
        <f>SUM(J105:J110)</f>
        <v>0</v>
      </c>
      <c r="L111" s="140">
        <f>SUM(L105:L110)</f>
        <v>1.1307</v>
      </c>
      <c r="N111" s="141">
        <f>SUM(N105:N110)</f>
        <v>0</v>
      </c>
      <c r="W111" s="141">
        <f>SUM(W105:W110)</f>
        <v>134.172</v>
      </c>
    </row>
    <row r="113" spans="4:23" ht="12.75">
      <c r="D113" s="138" t="s">
        <v>443</v>
      </c>
      <c r="E113" s="139">
        <f>J113</f>
        <v>0</v>
      </c>
      <c r="H113" s="139">
        <f>H104+H111</f>
        <v>0</v>
      </c>
      <c r="I113" s="139">
        <f>I104+I111</f>
        <v>0</v>
      </c>
      <c r="J113" s="139">
        <f>J104+J111</f>
        <v>0</v>
      </c>
      <c r="L113" s="140">
        <f>L104+L111</f>
        <v>1.1307</v>
      </c>
      <c r="N113" s="141">
        <f>N104+N111</f>
        <v>0</v>
      </c>
      <c r="W113" s="141">
        <f>W104+W111</f>
        <v>134.739</v>
      </c>
    </row>
    <row r="115" spans="4:23" ht="12.75">
      <c r="D115" s="142" t="s">
        <v>110</v>
      </c>
      <c r="E115" s="139">
        <f>J115</f>
        <v>0</v>
      </c>
      <c r="H115" s="139">
        <f>H98+H113</f>
        <v>0</v>
      </c>
      <c r="I115" s="139">
        <f>I98+I113</f>
        <v>0</v>
      </c>
      <c r="J115" s="139">
        <f>J98+J113</f>
        <v>0</v>
      </c>
      <c r="L115" s="140">
        <f>L98+L113</f>
        <v>1971.2801451999999</v>
      </c>
      <c r="N115" s="141">
        <f>N98+N113</f>
        <v>294.456</v>
      </c>
      <c r="W115" s="141">
        <f>W98+W113</f>
        <v>2780.5250000000005</v>
      </c>
    </row>
  </sheetData>
  <sheetProtection selectLockedCells="1" selectUnlockedCells="1"/>
  <mergeCells count="2">
    <mergeCell ref="K9:L9"/>
    <mergeCell ref="M9:N9"/>
  </mergeCells>
  <printOptions horizontalCentered="1"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Tatiana Cigániková</cp:lastModifiedBy>
  <dcterms:modified xsi:type="dcterms:W3CDTF">2020-05-12T08:45:56Z</dcterms:modified>
  <cp:category/>
  <cp:version/>
  <cp:contentType/>
  <cp:contentStatus/>
</cp:coreProperties>
</file>